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A662DDEC-A41A-449A-B49C-6E35A35C3489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42" i="1" l="1"/>
  <c r="S57" i="1"/>
  <c r="S50" i="1"/>
  <c r="S2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30" i="1" s="1"/>
  <c r="T4" i="1"/>
  <c r="T52" i="1"/>
  <c r="T42" i="1"/>
  <c r="T3" i="1"/>
  <c r="T5" i="1"/>
  <c r="T41" i="1"/>
  <c r="T54" i="1"/>
  <c r="T39" i="1"/>
  <c r="T36" i="1"/>
  <c r="T50" i="1"/>
  <c r="T43" i="1"/>
  <c r="T56" i="1"/>
  <c r="T55" i="1"/>
  <c r="T65" i="1"/>
  <c r="M56" i="1"/>
  <c r="M57" i="1" s="1"/>
  <c r="L54" i="1"/>
  <c r="T29" i="1" l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<sst xmlns="http://schemas.openxmlformats.org/spreadsheetml/2006/main" count="864" uniqueCount="527">
  <si>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</si>
  <si>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</si>
  <si>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</si>
  <si>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</si>
  <si>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</si>
  <si>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</si>
  <si>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</si>
  <si>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</si>
  <si>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</si>
  <si>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</si>
  <si>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</si>
  <si>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</si>
  <si>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</si>
  <si>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</si>
  <si>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</si>
  <si>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</si>
  <si>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</si>
  <si>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</si>
  <si>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</si>
  <si>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</si>
  <si>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</si>
  <si>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</si>
  <si>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</si>
  <si>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</si>
  <si>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</si>
  <si>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</si>
  <si>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</si>
  <si>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</si>
  <si>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</si>
  <si>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</si>
  <si>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</si>
  <si>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</si>
  <si>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</si>
  <si>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</si>
  <si>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</si>
  <si>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</si>
  <si>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</si>
  <si>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</si>
  <si>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</si>
  <si>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</si>
  <si>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</si>
  <si>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</si>
  <si>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</si>
  <si>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</si>
  <si>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</si>
  <si>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</si>
  <si>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</si>
  <si>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</si>
  <si>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</si>
  <si>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</si>
  <si>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</si>
  <si>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</si>
  <si>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</si>
  <si>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</si>
  <si>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</si>
  <si>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</si>
  <si>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</si>
  <si>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</si>
  <si>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</si>
  <si>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</si>
  <si>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</si>
  <si>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</si>
  <si>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</si>
  <si>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</si>
  <si>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</si>
  <si>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</si>
  <si>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</si>
  <si>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</si>
  <si>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</si>
  <si>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</si>
  <si>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</si>
  <si>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</si>
  <si>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</si>
  <si>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</si>
  <si>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</si>
  <si>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</si>
  <si>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</si>
  <si>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</si>
  <si>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</si>
  <si>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</si>
  <si>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</si>
  <si>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</si>
  <si>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</si>
  <si>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</si>
  <si>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</si>
  <si>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</si>
  <si>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</si>
  <si>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</si>
  <si>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</si>
  <si>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</si>
  <si>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</si>
  <si>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</si>
  <si>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</si>
  <si>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</si>
  <si>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</si>
  <si>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</si>
  <si>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</si>
  <si>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</si>
  <si>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</si>
  <si>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</si>
  <si>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</si>
  <si>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</si>
  <si>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</si>
  <si>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</si>
  <si>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</si>
  <si>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</si>
  <si>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</si>
  <si>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</si>
  <si>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</si>
  <si>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</si>
  <si>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</si>
  <si>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</si>
  <si>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</si>
  <si>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</si>
  <si>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</si>
  <si>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</si>
  <si>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</si>
  <si>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</si>
  <si>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</si>
  <si>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</si>
  <si>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</si>
  <si>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</si>
  <si>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</si>
  <si>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</si>
  <si>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</si>
  <si>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</si>
  <si>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</si>
  <si>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</si>
  <si>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</si>
  <si>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</si>
  <si>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</si>
  <si>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</si>
  <si>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</si>
  <si>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</si>
  <si>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</si>
  <si>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</si>
  <si>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</si>
  <si>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</si>
  <si>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</si>
  <si>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</si>
  <si>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</si>
  <si>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</si>
  <si>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</si>
  <si>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</si>
  <si>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</si>
  <si>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</si>
  <si>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</si>
  <si>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</si>
  <si>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</si>
  <si>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</si>
  <si>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</si>
  <si>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</si>
  <si>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</si>
  <si>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</si>
  <si>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</si>
  <si>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</si>
  <si>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</si>
  <si>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</si>
  <si>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</si>
  <si>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</si>
  <si>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</si>
  <si>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</si>
  <si>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</si>
  <si>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</si>
  <si>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</si>
  <si>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</si>
  <si>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</si>
  <si>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</si>
  <si>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</si>
  <si>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</si>
  <si>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</si>
  <si>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</si>
  <si>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</si>
  <si>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</si>
  <si>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</si>
  <si>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</si>
  <si>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</si>
  <si>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</si>
  <si>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</si>
  <si>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</si>
  <si>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</si>
  <si>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</si>
  <si>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</si>
  <si>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</si>
  <si>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</si>
  <si>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</si>
  <si>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</si>
  <si>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</si>
  <si>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</si>
  <si>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</si>
  <si>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</si>
  <si>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</si>
  <si>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</si>
  <si>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</si>
  <si>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</si>
  <si>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</si>
  <si>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</si>
  <si>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</si>
  <si>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</si>
  <si>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</si>
  <si>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</si>
  <si>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</si>
  <si>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</si>
  <si>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</si>
  <si>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</si>
  <si>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</si>
  <si>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</si>
  <si>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</si>
  <si>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</si>
  <si>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</si>
  <si>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</si>
  <si>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</si>
  <si>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</si>
  <si>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</si>
  <si>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</si>
  <si>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</si>
  <si>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</si>
  <si>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</si>
  <si>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</si>
  <si>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</si>
  <si>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</si>
  <si>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</si>
  <si>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</si>
  <si>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</si>
  <si>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</si>
  <si>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</si>
  <si>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</si>
  <si>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</si>
  <si>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</si>
  <si>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</si>
  <si>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</si>
  <si>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</si>
  <si>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</si>
  <si>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</si>
  <si>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</si>
  <si>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</si>
  <si>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</si>
  <si>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</si>
  <si>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</si>
  <si>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</si>
  <si>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</si>
  <si>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</si>
  <si>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</si>
  <si>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</si>
  <si>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</si>
  <si>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</si>
  <si>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</si>
  <si>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</si>
  <si>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</si>
  <si>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</si>
  <si>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</si>
  <si>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</si>
  <si>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</si>
  <si>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</si>
  <si>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</si>
  <si>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</si>
  <si>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</si>
  <si>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</si>
  <si>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</si>
  <si>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</si>
  <si>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</si>
  <si>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</si>
  <si>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</si>
  <si>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</si>
  <si>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</si>
  <si>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</si>
  <si>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</si>
  <si>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</si>
  <si>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</si>
  <si>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</si>
  <si>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</si>
  <si>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</si>
  <si>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</si>
  <si>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</si>
  <si>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</si>
  <si>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</si>
  <si>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</si>
  <si>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</si>
  <si>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</si>
  <si>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</si>
  <si>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</si>
  <si>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</si>
  <si>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</si>
  <si>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</si>
  <si>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</si>
  <si>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</si>
  <si>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</si>
  <si>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</si>
  <si>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</si>
  <si>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</si>
  <si>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</si>
  <si>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</si>
  <si>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</si>
  <si>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</si>
  <si>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</si>
  <si>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</si>
  <si>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</si>
  <si>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</si>
  <si>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</si>
  <si>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</si>
  <si>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</si>
  <si>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</si>
  <si>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</si>
  <si>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</si>
  <si>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</si>
  <si>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</si>
  <si>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</si>
  <si>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</si>
  <si>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</si>
  <si>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</si>
  <si>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</si>
  <si>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</si>
  <si>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</si>
  <si>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</si>
  <si>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</si>
  <si>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</si>
  <si>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</si>
  <si>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</si>
  <si>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</si>
  <si>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</si>
  <si>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</si>
  <si>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</si>
  <si>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</si>
  <si>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</si>
  <si>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</si>
  <si>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</si>
  <si>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</si>
  <si>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</si>
  <si>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</si>
  <si>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</si>
  <si>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</si>
  <si>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</si>
  <si>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</si>
  <si>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</si>
  <si>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</si>
  <si>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</si>
  <si>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</si>
  <si>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</si>
  <si>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</si>
  <si>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</si>
  <si>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</si>
  <si>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</si>
  <si>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</si>
  <si>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</si>
  <si>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</si>
  <si>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</si>
  <si>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</si>
  <si>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</si>
  <si>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</si>
  <si>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</si>
  <si>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</si>
  <si>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</si>
  <si>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</si>
  <si>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</si>
  <si>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</si>
  <si>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</si>
  <si>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</si>
  <si>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</si>
  <si>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</si>
  <si>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</si>
  <si>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</si>
  <si>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</si>
  <si>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</si>
  <si>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</si>
  <si>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</si>
  <si>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</si>
  <si>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</si>
  <si>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</si>
  <si>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</si>
  <si>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</si>
  <si>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</si>
  <si>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</si>
  <si>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</si>
  <si>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</si>
  <si>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</si>
  <si>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</si>
  <si>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</si>
  <si>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</si>
  <si>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</si>
  <si>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</si>
  <si>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</si>
  <si>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</si>
  <si>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</si>
  <si>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</si>
  <si>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</si>
  <si>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</si>
  <si>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</si>
  <si>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</si>
  <si>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</si>
  <si>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</si>
  <si>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</si>
  <si>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</si>
  <si>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</si>
  <si>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</si>
  <si>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</si>
  <si>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</si>
  <si>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</si>
  <si>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</si>
  <si>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</si>
  <si>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</si>
  <si>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</si>
  <si>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</si>
  <si>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</si>
  <si>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</si>
  <si>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</si>
  <si>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</si>
  <si>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</si>
  <si>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</si>
  <si>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</si>
  <si>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</si>
  <si>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</si>
  <si>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</si>
  <si>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</si>
  <si>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</si>
  <si>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</si>
  <si>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</si>
  <si>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</si>
  <si>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</si>
  <si>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</si>
  <si>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</si>
  <si>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</si>
  <si>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</si>
  <si>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</si>
  <si>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</si>
  <si>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</si>
  <si>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</si>
  <si>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</si>
  <si>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</si>
  <si>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</si>
  <si>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</si>
  <si>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</si>
  <si>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</si>
  <si>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</si>
  <si>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</si>
  <si>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</si>
  <si>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</si>
  <si>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</si>
  <si>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</si>
  <si>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</si>
  <si>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</si>
  <si>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</si>
  <si>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</si>
  <si>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</si>
  <si>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</si>
  <si>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</si>
  <si>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</si>
  <si>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</si>
  <si>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</si>
  <si>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</si>
  <si>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</si>
  <si>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</si>
  <si>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</si>
  <si>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</si>
  <si>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</si>
  <si>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</si>
  <si>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</si>
  <si>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</si>
  <si>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</si>
  <si>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</si>
  <si>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</si>
  <si>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</si>
  <si>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</si>
  <si>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</si>
  <si>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</si>
  <si>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</si>
  <si>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</si>
  <si>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</si>
  <si>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</si>
  <si>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</si>
  <si>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</si>
  <si>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</si>
  <si>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</si>
  <si>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</si>
  <si>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</si>
  <si>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</si>
  <si>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</si>
  <si>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</si>
  <si>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</si>
  <si>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</si>
  <si>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</si>
  <si>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</si>
  <si>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</si>
  <si>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</si>
  <si>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</si>
  <si>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</si>
  <si>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</si>
  <si>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</si>
  <si>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</si>
  <si>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</si>
  <si>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</si>
  <si>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</si>
  <si>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</si>
  <si>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</si>
  <si>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</si>
  <si>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</si>
  <si>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</si>
  <si>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</si>
  <si>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</si>
  <si>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</si>
  <si>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</si>
  <si>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</si>
  <si>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</si>
  <si>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</si>
  <si>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</si>
  <si>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</si>
  <si>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</si>
  <si>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</si>
  <si>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</si>
  <si>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</si>
  <si>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</si>
  <si>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</si>
  <si>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</si>
  <si>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</si>
  <si>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</si>
  <si>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</si>
  <si>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</si>
  <si>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</si>
  <si>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27:36</t>
  </si>
  <si>
    <t>Паутов В.И.</t>
  </si>
  <si>
    <t>кальциноз, стеноз устья 30%.</t>
  </si>
  <si>
    <t>диффузный стеноз проксимального сегмента 70%, диффузный стеноз дистального сегмента 80%.  Антеградный кровоток TIMI III</t>
  </si>
  <si>
    <t>выраженный кальциноз проксимального, среднего и дистального сегментов. Стенозы проксимального сегмента до 50%. Стенты дистального сегмента ПКА не фугнкционируют, на фоне значимого рестеноза стентов определяется тотальная тромботическая окклюзия.  Антеградный кровоток TIMI 0,TTG3, Rentrop 0.</t>
  </si>
  <si>
    <t>Совместно с д/кардиологом: с учетом клинических данных, ЭКГ и КАГ рекомендована ЧТКА ПКА.</t>
  </si>
  <si>
    <r>
      <t xml:space="preserve">выраженный кальциноз проксимального и среднего сегментов. Стеноз устья 50%, частично реканализованная окклюзия на уровне проксимального сегмента с градацией антеградного кровотока TIMI II, стенозы среднего сегмента ПНА до 50%. </t>
    </r>
    <r>
      <rPr>
        <b/>
        <sz val="11"/>
        <color theme="1"/>
        <rFont val="Arial Narrow"/>
        <family val="2"/>
        <charset val="204"/>
      </rPr>
      <t>ИМА1</t>
    </r>
    <r>
      <rPr>
        <sz val="11"/>
        <color theme="1"/>
        <rFont val="Arial Narrow"/>
        <family val="2"/>
        <charset val="204"/>
      </rPr>
      <t xml:space="preserve">: кальциноз проксимального и среднего сегментов. Стеноз прокс/3 50%, стеноз средней/3 80%. </t>
    </r>
    <r>
      <rPr>
        <b/>
        <sz val="10"/>
        <color theme="1"/>
        <rFont val="Arial Narrow"/>
        <family val="2"/>
        <charset val="204"/>
      </rPr>
      <t>ИМА2:</t>
    </r>
    <r>
      <rPr>
        <sz val="10"/>
        <color theme="1"/>
        <rFont val="Arial Narrow"/>
        <family val="2"/>
        <charset val="204"/>
      </rPr>
      <t xml:space="preserve"> кальциноз, стенозы 30%</t>
    </r>
  </si>
  <si>
    <t>150 ml</t>
  </si>
  <si>
    <t>100 ml</t>
  </si>
  <si>
    <t xml:space="preserve">Устье ПКА для  оптимальной поддержки катетеризировано проводниковым катетером Launcher AL1 6Fr. Коронарный проводник Fielder на БК Колибри 2.0-15 с техническими сложностями удалось провести за зону окклюзии в дистальный сегмент ПКА.  Частичная реканализация артерии выполнена БК Колибри 2.0-15, давлением 14 атм.   С учётом значимого тромбоза в стентах ПКА (не менее TTG3) принято решение в пользу ведения эптифибатида.  Далее выполнена баллонная ангиопластика значимых рестенозов в стентах БК Accuforce 3.0-12 , давленмем 16 атм. Антеградный кровоток по ЗБВ и ЗМЖВ1 восстановлен до TIMI III. ЗМЖВ2  не контрастируется из-за дистальной эмболии. Предприняты попытки проведения стента DES Resolute Integtity 3.0-22 мм в зону дистального сегмента. Стент оптимально не проведен, не имплантирован.   На контрольных съемках резидуальный рестеноз в стентах не более 30%, признаков тромбирования, экстравазации не выявлено. Антеградный кровоток по дистальному сегменту ПКА, ЗБВ и ЗМЖВ1 восстановлен до TIMI III. Ангиографический результат субоптимальный.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</si>
</sst>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haroni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52" fillId="0" borderId="0" xfId="0" applyFont="1" applyAlignment="1">
      <alignment horizontal="justify" vertical="top" wrapText="1"/>
    </xf>
    <xf numFmtId="0" fontId="52" fillId="0" borderId="13" xfId="0" applyFont="1" applyBorder="1" applyAlignment="1">
      <alignment horizontal="justify" vertical="top" wrapText="1"/>
    </xf>
    <xf numFmtId="0" fontId="52" fillId="0" borderId="12" xfId="0" applyFont="1" applyBorder="1" applyAlignment="1">
      <alignment horizontal="justify" vertical="top" wrapText="1"/>
    </xf>
    <xf numFmtId="0" fontId="69" fillId="0" borderId="0" xfId="0" applyFont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10" borderId="0" xfId="0" applyFill="1" applyAlignment="1">
      <alignment horizontal="left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19" sqref="L19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0" t="s">
        <v>213</v>
      </c>
      <c r="B6" s="211"/>
      <c r="C6" s="211"/>
      <c r="D6" s="211"/>
      <c r="E6" s="211"/>
      <c r="F6" s="211"/>
      <c r="G6" s="211"/>
      <c r="H6" s="212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45095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0.46875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0.47569444444444442</v>
      </c>
      <c r="C10" s="55"/>
      <c r="D10" s="96" t="s">
        <v>173</v>
      </c>
      <c r="E10" s="94"/>
      <c r="F10" s="94"/>
      <c r="G10" s="24" t="s">
        <v>164</v>
      </c>
      <c r="H10" s="26"/>
    </row>
    <row r="11" spans="1:8" ht="18" thickTop="1" thickBot="1" x14ac:dyDescent="0.3">
      <c r="A11" s="89" t="s">
        <v>192</v>
      </c>
      <c r="B11" s="90" t="s">
        <v>518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 x14ac:dyDescent="0.25">
      <c r="A12" s="81" t="s">
        <v>8</v>
      </c>
      <c r="B12" s="82">
        <v>17717</v>
      </c>
      <c r="C12" s="12"/>
      <c r="D12" s="96" t="s">
        <v>303</v>
      </c>
      <c r="E12" s="94"/>
      <c r="F12" s="94"/>
      <c r="G12" s="24" t="s">
        <v>511</v>
      </c>
      <c r="H12" s="26"/>
    </row>
    <row r="13" spans="1:8" ht="15.75" x14ac:dyDescent="0.25">
      <c r="A13" s="15" t="s">
        <v>10</v>
      </c>
      <c r="B13" s="30">
        <f>DATEDIF(B12,B8,"y")</f>
        <v>74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15902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517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17200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32.68</v>
      </c>
    </row>
    <row r="18" spans="1:8" ht="14.45" customHeight="1" x14ac:dyDescent="0.25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514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3" t="s">
        <v>519</v>
      </c>
      <c r="C20" s="214"/>
      <c r="D20" s="214"/>
      <c r="E20" s="214"/>
      <c r="F20" s="214"/>
      <c r="G20" s="214"/>
      <c r="H20" s="215"/>
    </row>
    <row r="21" spans="1:8" x14ac:dyDescent="0.25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 x14ac:dyDescent="0.25">
      <c r="A22" s="59" t="s">
        <v>271</v>
      </c>
      <c r="B22" s="218" t="s">
        <v>523</v>
      </c>
      <c r="C22" s="218"/>
      <c r="D22" s="218"/>
      <c r="E22" s="218"/>
      <c r="F22" s="218"/>
      <c r="G22" s="218"/>
      <c r="H22" s="219"/>
    </row>
    <row r="23" spans="1:8" ht="14.45" customHeight="1" x14ac:dyDescent="0.25">
      <c r="A23" s="38"/>
      <c r="B23" s="220"/>
      <c r="C23" s="220"/>
      <c r="D23" s="220"/>
      <c r="E23" s="220"/>
      <c r="F23" s="220"/>
      <c r="G23" s="220"/>
      <c r="H23" s="221"/>
    </row>
    <row r="24" spans="1:8" ht="14.45" customHeight="1" x14ac:dyDescent="0.25">
      <c r="A24" s="60"/>
      <c r="B24" s="220"/>
      <c r="C24" s="220"/>
      <c r="D24" s="220"/>
      <c r="E24" s="220"/>
      <c r="F24" s="220"/>
      <c r="G24" s="220"/>
      <c r="H24" s="221"/>
    </row>
    <row r="25" spans="1:8" ht="14.45" customHeight="1" x14ac:dyDescent="0.25">
      <c r="A25" s="38"/>
      <c r="B25" s="220"/>
      <c r="C25" s="220"/>
      <c r="D25" s="220"/>
      <c r="E25" s="220"/>
      <c r="F25" s="220"/>
      <c r="G25" s="220"/>
      <c r="H25" s="221"/>
    </row>
    <row r="26" spans="1:8" ht="14.45" customHeight="1" x14ac:dyDescent="0.25">
      <c r="A26" s="40"/>
      <c r="B26" s="222"/>
      <c r="C26" s="222"/>
      <c r="D26" s="222"/>
      <c r="E26" s="222"/>
      <c r="F26" s="222"/>
      <c r="G26" s="222"/>
      <c r="H26" s="223"/>
    </row>
    <row r="27" spans="1:8" ht="14.45" customHeight="1" x14ac:dyDescent="0.25">
      <c r="A27" s="59" t="s">
        <v>272</v>
      </c>
      <c r="B27" s="218" t="s">
        <v>520</v>
      </c>
      <c r="C27" s="218"/>
      <c r="D27" s="218"/>
      <c r="E27" s="218"/>
      <c r="F27" s="218"/>
      <c r="G27" s="218"/>
      <c r="H27" s="219"/>
    </row>
    <row r="28" spans="1:8" ht="15.6" customHeight="1" x14ac:dyDescent="0.25">
      <c r="A28" s="38"/>
      <c r="B28" s="220"/>
      <c r="C28" s="220"/>
      <c r="D28" s="220"/>
      <c r="E28" s="220"/>
      <c r="F28" s="220"/>
      <c r="G28" s="220"/>
      <c r="H28" s="221"/>
    </row>
    <row r="29" spans="1:8" ht="14.45" customHeight="1" x14ac:dyDescent="0.25">
      <c r="A29" s="38"/>
      <c r="B29" s="220"/>
      <c r="C29" s="220"/>
      <c r="D29" s="220"/>
      <c r="E29" s="220"/>
      <c r="F29" s="220"/>
      <c r="G29" s="220"/>
      <c r="H29" s="221"/>
    </row>
    <row r="30" spans="1:8" ht="14.45" customHeight="1" x14ac:dyDescent="0.25">
      <c r="A30" s="32"/>
      <c r="B30" s="220"/>
      <c r="C30" s="220"/>
      <c r="D30" s="220"/>
      <c r="E30" s="220"/>
      <c r="F30" s="220"/>
      <c r="G30" s="220"/>
      <c r="H30" s="221"/>
    </row>
    <row r="31" spans="1:8" ht="14.45" customHeight="1" x14ac:dyDescent="0.25">
      <c r="A31" s="33"/>
      <c r="B31" s="222"/>
      <c r="C31" s="222"/>
      <c r="D31" s="222"/>
      <c r="E31" s="222"/>
      <c r="F31" s="222"/>
      <c r="G31" s="222"/>
      <c r="H31" s="223"/>
    </row>
    <row r="32" spans="1:8" ht="14.45" customHeight="1" x14ac:dyDescent="0.25">
      <c r="A32" s="59" t="s">
        <v>273</v>
      </c>
      <c r="B32" s="218" t="s">
        <v>521</v>
      </c>
      <c r="C32" s="218"/>
      <c r="D32" s="218"/>
      <c r="E32" s="218"/>
      <c r="F32" s="218"/>
      <c r="G32" s="218"/>
      <c r="H32" s="219"/>
    </row>
    <row r="33" spans="1:8" ht="14.45" customHeight="1" x14ac:dyDescent="0.25">
      <c r="A33" s="38"/>
      <c r="B33" s="220"/>
      <c r="C33" s="220"/>
      <c r="D33" s="220"/>
      <c r="E33" s="220"/>
      <c r="F33" s="220"/>
      <c r="G33" s="220"/>
      <c r="H33" s="221"/>
    </row>
    <row r="34" spans="1:8" ht="15.6" customHeight="1" x14ac:dyDescent="0.25">
      <c r="A34" s="38"/>
      <c r="B34" s="220"/>
      <c r="C34" s="220"/>
      <c r="D34" s="220"/>
      <c r="E34" s="220"/>
      <c r="F34" s="220"/>
      <c r="G34" s="220"/>
      <c r="H34" s="221"/>
    </row>
    <row r="35" spans="1:8" ht="14.45" customHeight="1" x14ac:dyDescent="0.25">
      <c r="A35" s="38"/>
      <c r="B35" s="220"/>
      <c r="C35" s="220"/>
      <c r="D35" s="220"/>
      <c r="E35" s="220"/>
      <c r="F35" s="220"/>
      <c r="G35" s="220"/>
      <c r="H35" s="221"/>
    </row>
    <row r="36" spans="1:8" ht="15.6" customHeight="1" x14ac:dyDescent="0.25">
      <c r="A36" s="38"/>
      <c r="B36" s="220"/>
      <c r="C36" s="220"/>
      <c r="D36" s="220"/>
      <c r="E36" s="220"/>
      <c r="F36" s="220"/>
      <c r="G36" s="220"/>
      <c r="H36" s="221"/>
    </row>
    <row r="37" spans="1:8" ht="14.45" customHeight="1" x14ac:dyDescent="0.25">
      <c r="A37" s="38"/>
      <c r="D37" s="206" t="str">
        <f>IF($A$6=Вмешательства!$D$3,Вмешательства!$F$18,"")</f>
        <v/>
      </c>
      <c r="E37" s="206"/>
      <c r="F37" s="120"/>
      <c r="G37" s="120"/>
      <c r="H37" s="124"/>
    </row>
    <row r="38" spans="1:8" ht="14.45" customHeight="1" x14ac:dyDescent="0.25">
      <c r="A38" s="38"/>
      <c r="C38" s="125"/>
      <c r="D38" s="207"/>
      <c r="E38" s="208"/>
      <c r="F38" s="208"/>
      <c r="G38" s="208"/>
      <c r="H38" s="209"/>
    </row>
    <row r="39" spans="1:8" ht="14.45" customHeight="1" x14ac:dyDescent="0.25">
      <c r="A39" s="35"/>
      <c r="B39" s="120"/>
      <c r="C39" s="125"/>
      <c r="D39" s="208"/>
      <c r="E39" s="208"/>
      <c r="F39" s="208"/>
      <c r="G39" s="208"/>
      <c r="H39" s="209"/>
    </row>
    <row r="40" spans="1:8" ht="14.45" customHeight="1" x14ac:dyDescent="0.25">
      <c r="A40" s="35"/>
      <c r="B40" s="120"/>
      <c r="C40" s="125"/>
      <c r="D40" s="208"/>
      <c r="E40" s="208"/>
      <c r="F40" s="208"/>
      <c r="G40" s="208"/>
      <c r="H40" s="209"/>
    </row>
    <row r="41" spans="1:8" ht="14.45" customHeight="1" x14ac:dyDescent="0.25">
      <c r="A41" s="35"/>
      <c r="B41" s="120"/>
      <c r="C41" s="125"/>
      <c r="D41" s="208"/>
      <c r="E41" s="208"/>
      <c r="F41" s="208"/>
      <c r="G41" s="208"/>
      <c r="H41" s="209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44" t="s">
        <v>522</v>
      </c>
      <c r="E43" s="204"/>
      <c r="F43" s="204"/>
      <c r="G43" s="204"/>
      <c r="H43" s="205"/>
    </row>
    <row r="44" spans="1:8" ht="14.45" customHeight="1" x14ac:dyDescent="0.25">
      <c r="A44" s="35"/>
      <c r="B44" s="120"/>
      <c r="C44" s="127"/>
      <c r="D44" s="204"/>
      <c r="E44" s="204"/>
      <c r="F44" s="204"/>
      <c r="G44" s="204"/>
      <c r="H44" s="205"/>
    </row>
    <row r="45" spans="1:8" ht="14.45" customHeight="1" x14ac:dyDescent="0.25">
      <c r="A45" s="35"/>
      <c r="B45" s="120"/>
      <c r="C45" s="127"/>
      <c r="D45" s="204"/>
      <c r="E45" s="204"/>
      <c r="F45" s="204"/>
      <c r="G45" s="204"/>
      <c r="H45" s="205"/>
    </row>
    <row r="46" spans="1:8" x14ac:dyDescent="0.25">
      <c r="A46" s="35"/>
      <c r="B46" s="120"/>
      <c r="C46" s="127"/>
      <c r="D46" s="204"/>
      <c r="E46" s="204"/>
      <c r="F46" s="204"/>
      <c r="G46" s="204"/>
      <c r="H46" s="205"/>
    </row>
    <row r="47" spans="1:8" x14ac:dyDescent="0.25">
      <c r="A47" s="38"/>
      <c r="C47" s="127"/>
      <c r="D47" s="204"/>
      <c r="E47" s="204"/>
      <c r="F47" s="204"/>
      <c r="G47" s="204"/>
      <c r="H47" s="205"/>
    </row>
    <row r="48" spans="1:8" x14ac:dyDescent="0.25">
      <c r="A48" s="38"/>
      <c r="C48" s="127"/>
      <c r="D48" s="204"/>
      <c r="E48" s="204"/>
      <c r="F48" s="204"/>
      <c r="G48" s="204"/>
      <c r="H48" s="205"/>
    </row>
    <row r="49" spans="1:13" x14ac:dyDescent="0.25">
      <c r="A49" s="40"/>
      <c r="B49" s="31"/>
      <c r="C49" s="128"/>
      <c r="D49" s="204"/>
      <c r="E49" s="204"/>
      <c r="F49" s="204"/>
      <c r="G49" s="204"/>
      <c r="H49" s="205"/>
    </row>
    <row r="50" spans="1:13" x14ac:dyDescent="0.25">
      <c r="A50" s="38"/>
      <c r="D50" s="204"/>
      <c r="E50" s="204"/>
      <c r="F50" s="204"/>
      <c r="G50" s="204"/>
      <c r="H50" s="205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513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J32" sqref="J32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4" t="s">
        <v>407</v>
      </c>
      <c r="B6" s="235"/>
      <c r="C6" s="235"/>
      <c r="D6" s="235"/>
      <c r="E6" s="235"/>
      <c r="F6" s="235"/>
      <c r="G6" s="235"/>
      <c r="H6" s="236"/>
    </row>
    <row r="7" spans="1:8" ht="21.6" customHeight="1" x14ac:dyDescent="0.25">
      <c r="A7" s="234"/>
      <c r="B7" s="235"/>
      <c r="C7" s="235"/>
      <c r="D7" s="235"/>
      <c r="E7" s="235"/>
      <c r="F7" s="235"/>
      <c r="G7" s="235"/>
      <c r="H7" s="236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33" t="s">
        <v>216</v>
      </c>
      <c r="D8" s="233"/>
      <c r="E8" s="233"/>
      <c r="F8" s="194"/>
      <c r="G8" s="119"/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3"/>
      <c r="D9" s="233"/>
      <c r="E9" s="233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7"/>
      <c r="D10" s="237"/>
      <c r="E10" s="237"/>
      <c r="F10" s="198"/>
      <c r="G10" s="119"/>
      <c r="H10" s="39"/>
    </row>
    <row r="11" spans="1:8" x14ac:dyDescent="0.25">
      <c r="A11" s="196"/>
      <c r="B11" s="201"/>
      <c r="C11" s="197">
        <f>SUM(F8:F10)</f>
        <v>0</v>
      </c>
      <c r="H11" s="39"/>
    </row>
    <row r="12" spans="1:8" ht="18.75" x14ac:dyDescent="0.25">
      <c r="A12" s="75" t="s">
        <v>191</v>
      </c>
      <c r="B12" s="20">
        <f>КАГ!B8</f>
        <v>45095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0.47569444444444442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0.53125</v>
      </c>
      <c r="C14" s="12"/>
      <c r="D14" s="96" t="s">
        <v>173</v>
      </c>
      <c r="E14" s="94"/>
      <c r="F14" s="94"/>
      <c r="G14" s="80" t="str">
        <f>КАГ!G10</f>
        <v>Севринова О.В.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Паутов В.И.</v>
      </c>
      <c r="D16" s="96" t="s">
        <v>303</v>
      </c>
      <c r="E16" s="94"/>
      <c r="F16" s="94"/>
      <c r="G16" s="80" t="str">
        <f>КАГ!G12</f>
        <v>Прудникова Ю.А.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17717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74</v>
      </c>
      <c r="H18" s="39"/>
    </row>
    <row r="19" spans="1:8" ht="14.45" customHeight="1" x14ac:dyDescent="0.25">
      <c r="A19" s="15" t="s">
        <v>12</v>
      </c>
      <c r="B19" s="68">
        <f>КАГ!B14</f>
        <v>15902</v>
      </c>
      <c r="C19" s="69"/>
      <c r="D19" s="69"/>
      <c r="E19" s="69"/>
      <c r="F19" s="69"/>
      <c r="G19" s="169" t="s">
        <v>404</v>
      </c>
      <c r="H19" s="184" t="str">
        <f>КАГ!H15</f>
        <v>27:36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17200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32.68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5" t="s">
        <v>526</v>
      </c>
      <c r="B25" s="241"/>
      <c r="C25" s="241"/>
      <c r="D25" s="241"/>
      <c r="E25" s="241"/>
      <c r="F25" s="241"/>
      <c r="G25" s="241"/>
      <c r="H25" s="242"/>
    </row>
    <row r="26" spans="1:8" ht="14.45" customHeight="1" x14ac:dyDescent="0.25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 x14ac:dyDescent="0.25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 x14ac:dyDescent="0.25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 x14ac:dyDescent="0.25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 x14ac:dyDescent="0.25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 x14ac:dyDescent="0.25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 x14ac:dyDescent="0.25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 x14ac:dyDescent="0.25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 x14ac:dyDescent="0.25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 x14ac:dyDescent="0.25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 x14ac:dyDescent="0.25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 x14ac:dyDescent="0.25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-----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525</v>
      </c>
      <c r="C40" s="121"/>
      <c r="D40" s="238" t="s">
        <v>405</v>
      </c>
      <c r="E40" s="239"/>
      <c r="F40" s="239"/>
      <c r="G40" s="239"/>
      <c r="H40" s="240"/>
    </row>
    <row r="41" spans="1:12" ht="14.45" customHeight="1" x14ac:dyDescent="0.25">
      <c r="A41" s="32"/>
      <c r="B41" s="28"/>
      <c r="C41" s="121"/>
      <c r="D41" s="239"/>
      <c r="E41" s="239"/>
      <c r="F41" s="239"/>
      <c r="G41" s="239"/>
      <c r="H41" s="240"/>
    </row>
    <row r="42" spans="1:12" ht="14.45" customHeight="1" x14ac:dyDescent="0.25">
      <c r="A42" s="32"/>
      <c r="B42" s="28"/>
      <c r="C42" s="121"/>
      <c r="D42" s="239"/>
      <c r="E42" s="239"/>
      <c r="F42" s="239"/>
      <c r="G42" s="239"/>
      <c r="H42" s="240"/>
    </row>
    <row r="43" spans="1:12" ht="14.45" customHeight="1" x14ac:dyDescent="0.25">
      <c r="A43" s="32"/>
      <c r="B43" s="28"/>
      <c r="C43" s="121"/>
      <c r="D43" s="239"/>
      <c r="E43" s="239"/>
      <c r="F43" s="239"/>
      <c r="G43" s="239"/>
      <c r="H43" s="240"/>
    </row>
    <row r="44" spans="1:12" ht="14.45" customHeight="1" x14ac:dyDescent="0.25">
      <c r="A44" s="32"/>
      <c r="B44" s="28"/>
      <c r="C44" s="121"/>
      <c r="D44" s="239"/>
      <c r="E44" s="239"/>
      <c r="F44" s="239"/>
      <c r="G44" s="239"/>
      <c r="H44" s="240"/>
      <c r="L44" s="164"/>
    </row>
    <row r="45" spans="1:12" ht="14.45" customHeight="1" x14ac:dyDescent="0.25">
      <c r="A45" s="32"/>
      <c r="B45" s="28"/>
      <c r="C45" s="121"/>
      <c r="D45" s="239"/>
      <c r="E45" s="239"/>
      <c r="F45" s="239"/>
      <c r="G45" s="239"/>
      <c r="H45" s="240"/>
    </row>
    <row r="46" spans="1:12" ht="14.45" customHeight="1" x14ac:dyDescent="0.25">
      <c r="A46" s="32"/>
      <c r="B46" s="28"/>
      <c r="C46" s="121"/>
      <c r="D46" s="239"/>
      <c r="E46" s="239"/>
      <c r="F46" s="239"/>
      <c r="G46" s="239"/>
      <c r="H46" s="240"/>
    </row>
    <row r="47" spans="1:12" ht="14.45" customHeight="1" x14ac:dyDescent="0.25">
      <c r="A47" s="38"/>
      <c r="C47" s="121"/>
      <c r="D47" s="239"/>
      <c r="E47" s="239"/>
      <c r="F47" s="239"/>
      <c r="G47" s="239"/>
      <c r="H47" s="240"/>
    </row>
    <row r="48" spans="1:12" ht="14.45" customHeight="1" x14ac:dyDescent="0.25">
      <c r="A48" s="38"/>
      <c r="C48" s="121"/>
      <c r="D48" s="239"/>
      <c r="E48" s="239"/>
      <c r="F48" s="239"/>
      <c r="G48" s="239"/>
      <c r="H48" s="240"/>
    </row>
    <row r="49" spans="1:8" ht="14.45" customHeight="1" x14ac:dyDescent="0.25">
      <c r="A49" s="38"/>
      <c r="C49" s="121"/>
      <c r="D49" s="239"/>
      <c r="E49" s="239"/>
      <c r="F49" s="239"/>
      <c r="G49" s="239"/>
      <c r="H49" s="240"/>
    </row>
    <row r="50" spans="1:8" x14ac:dyDescent="0.25">
      <c r="A50" s="62" t="s">
        <v>199</v>
      </c>
      <c r="B50" s="63" t="s">
        <v>524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4" t="s">
        <v>375</v>
      </c>
      <c r="B52" s="225"/>
      <c r="C52" s="225"/>
      <c r="D52" s="225"/>
      <c r="E52" s="225"/>
      <c r="F52" s="226"/>
      <c r="H52" s="39"/>
    </row>
    <row r="53" spans="1:8" ht="15" customHeight="1" x14ac:dyDescent="0.25">
      <c r="A53" s="227"/>
      <c r="B53" s="228"/>
      <c r="C53" s="228"/>
      <c r="D53" s="228"/>
      <c r="E53" s="228"/>
      <c r="F53" s="229"/>
      <c r="G53" s="74" t="str">
        <f>IF(ISBLANK(H13),"",H13)</f>
        <v/>
      </c>
      <c r="H53" s="64"/>
    </row>
    <row r="54" spans="1:8" x14ac:dyDescent="0.25">
      <c r="A54" s="230"/>
      <c r="B54" s="231"/>
      <c r="C54" s="231"/>
      <c r="D54" s="231"/>
      <c r="E54" s="231"/>
      <c r="F54" s="232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45095</v>
      </c>
      <c r="C2" s="155" t="str">
        <f>IF(ЧКВ!A6=Вмешательства!D4,Вмешательства!F20,IF(ЧКВ!A6=Вмешательства!D36,Вмешательства!F20,Вмешательства!F22))</f>
        <v>ОМС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Паутов В.И.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17717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6" t="str">
        <f>ЧКВ!A6</f>
        <v xml:space="preserve">Транслюминальная баллонная ангиопластика коронарных артерий. </v>
      </c>
      <c r="C6" s="133" t="s">
        <v>10</v>
      </c>
      <c r="D6" s="104">
        <f>DATEDIF(D5,D10,"y")</f>
        <v>74</v>
      </c>
    </row>
    <row r="7" spans="1:4" x14ac:dyDescent="0.25">
      <c r="A7" s="38"/>
      <c r="C7" s="102" t="s">
        <v>12</v>
      </c>
      <c r="D7" s="104">
        <f>КАГ!$B$14</f>
        <v>15902</v>
      </c>
    </row>
    <row r="8" spans="1:4" x14ac:dyDescent="0.25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45095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516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8" t="s">
        <v>351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8" t="s">
        <v>315</v>
      </c>
      <c r="C16" s="137"/>
      <c r="D16" s="142">
        <v>2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313</v>
      </c>
      <c r="C17" s="137" t="s">
        <v>421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379</v>
      </c>
      <c r="C18" s="137" t="s">
        <v>413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463</v>
      </c>
      <c r="D19" s="142">
        <v>1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E1" zoomScaleNormal="100" workbookViewId="0">
      <selection activeCell="AL18" sqref="AL18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Launcher 6F AL 1</v>
      </c>
      <c r="U2" s="116" t="str">
        <f>IFERROR(INDEX(Расходка[Наименование расходного материала],MATCH(Расходка[[#This Row],[№]],Поиск_расходки[Индекс4],0)),"")</f>
        <v>Fielder</v>
      </c>
      <c r="V2" s="116" t="str">
        <f>IFERROR(INDEX(Расходка[Наименование расходного материала],MATCH(Расходка[[#This Row],[№]],Поиск_расходки[Индекс5],0)),"")</f>
        <v>NC Accuforce</v>
      </c>
      <c r="W2" s="116" t="str">
        <f>IFERROR(INDEX(Расходка[Наименование расходного материала],MATCH(Расходка[[#This Row],[№]],Поиск_расходки[Индекс6],0)),"")</f>
        <v>Колибри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46">
        <v>155800</v>
      </c>
      <c r="AN2" s="2" t="s">
        <v>309</v>
      </c>
      <c r="AO2" t="s">
        <v>503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>Fielder XT-A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>Fielder XT-R</v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1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246">
        <v>136170</v>
      </c>
      <c r="AN5" s="2"/>
      <c r="AO5" t="s">
        <v>505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1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2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 x14ac:dyDescent="0.2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 x14ac:dyDescent="0.25">
      <c r="A21">
        <v>20</v>
      </c>
      <c r="B21" t="s">
        <v>306</v>
      </c>
      <c r="C21" s="1" t="s">
        <v>516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428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429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1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430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2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431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3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432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433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434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435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497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436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437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438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439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498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440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413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500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441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442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443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444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446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447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448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1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449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450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451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452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453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454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1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455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456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457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458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459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460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461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422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1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462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463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464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465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466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467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468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469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 x14ac:dyDescent="0.25">
      <c r="AF71" s="4" t="s">
        <v>6</v>
      </c>
      <c r="AG71" s="4" t="s">
        <v>425</v>
      </c>
    </row>
    <row r="72" spans="1:33" x14ac:dyDescent="0.25">
      <c r="AF72" s="4" t="s">
        <v>6</v>
      </c>
      <c r="AG72" s="4" t="s">
        <v>471</v>
      </c>
    </row>
    <row r="73" spans="1:33" x14ac:dyDescent="0.25">
      <c r="AF73" s="4" t="s">
        <v>6</v>
      </c>
      <c r="AG73" s="4" t="s">
        <v>426</v>
      </c>
    </row>
    <row r="74" spans="1:33" x14ac:dyDescent="0.25">
      <c r="AF74" s="4" t="s">
        <v>6</v>
      </c>
      <c r="AG74" s="4" t="s">
        <v>472</v>
      </c>
    </row>
    <row r="75" spans="1:33" x14ac:dyDescent="0.25">
      <c r="AF75" s="4" t="s">
        <v>6</v>
      </c>
      <c r="AG75" s="4" t="s">
        <v>473</v>
      </c>
    </row>
    <row r="76" spans="1:33" x14ac:dyDescent="0.25">
      <c r="AF76" s="4" t="s">
        <v>6</v>
      </c>
      <c r="AG76" s="4" t="s">
        <v>474</v>
      </c>
    </row>
    <row r="77" spans="1:33" x14ac:dyDescent="0.25">
      <c r="AF77" s="4" t="s">
        <v>6</v>
      </c>
      <c r="AG77" s="4" t="s">
        <v>475</v>
      </c>
    </row>
    <row r="78" spans="1:33" x14ac:dyDescent="0.25">
      <c r="AF78" s="4" t="s">
        <v>6</v>
      </c>
      <c r="AG78" s="4" t="s">
        <v>476</v>
      </c>
    </row>
    <row r="79" spans="1:33" x14ac:dyDescent="0.25">
      <c r="AF79" s="4" t="s">
        <v>6</v>
      </c>
      <c r="AG79" s="4" t="s">
        <v>477</v>
      </c>
    </row>
    <row r="80" spans="1:33" x14ac:dyDescent="0.25">
      <c r="AF80" s="4" t="s">
        <v>6</v>
      </c>
      <c r="AG80" s="4" t="s">
        <v>478</v>
      </c>
    </row>
    <row r="81" spans="32:33" x14ac:dyDescent="0.25">
      <c r="AF81" s="4" t="s">
        <v>6</v>
      </c>
      <c r="AG81" s="4" t="s">
        <v>479</v>
      </c>
    </row>
    <row r="82" spans="32:33" x14ac:dyDescent="0.25">
      <c r="AF82" s="4" t="s">
        <v>6</v>
      </c>
      <c r="AG82" s="4" t="s">
        <v>480</v>
      </c>
    </row>
    <row r="83" spans="32:33" x14ac:dyDescent="0.25">
      <c r="AF83" s="4" t="s">
        <v>6</v>
      </c>
      <c r="AG83" s="4" t="s">
        <v>481</v>
      </c>
    </row>
    <row r="84" spans="32:33" x14ac:dyDescent="0.25">
      <c r="AF84" s="4" t="s">
        <v>6</v>
      </c>
      <c r="AG84" s="4" t="s">
        <v>432</v>
      </c>
    </row>
    <row r="85" spans="32:33" x14ac:dyDescent="0.25">
      <c r="AF85" s="4" t="s">
        <v>6</v>
      </c>
      <c r="AG85" s="4" t="s">
        <v>433</v>
      </c>
    </row>
    <row r="86" spans="32:33" x14ac:dyDescent="0.25">
      <c r="AF86" s="4" t="s">
        <v>6</v>
      </c>
      <c r="AG86" s="4" t="s">
        <v>482</v>
      </c>
    </row>
    <row r="87" spans="32:33" x14ac:dyDescent="0.25">
      <c r="AF87" s="4" t="s">
        <v>6</v>
      </c>
      <c r="AG87" s="4" t="s">
        <v>483</v>
      </c>
    </row>
    <row r="88" spans="32:33" x14ac:dyDescent="0.25">
      <c r="AF88" s="4" t="s">
        <v>6</v>
      </c>
      <c r="AG88" s="4" t="s">
        <v>484</v>
      </c>
    </row>
    <row r="89" spans="32:33" x14ac:dyDescent="0.25">
      <c r="AF89" s="4" t="s">
        <v>6</v>
      </c>
      <c r="AG89" s="4" t="s">
        <v>485</v>
      </c>
    </row>
    <row r="90" spans="32:33" x14ac:dyDescent="0.25">
      <c r="AF90" s="4" t="s">
        <v>6</v>
      </c>
      <c r="AG90" s="4" t="s">
        <v>486</v>
      </c>
    </row>
    <row r="91" spans="32:33" x14ac:dyDescent="0.25">
      <c r="AF91" s="4" t="s">
        <v>6</v>
      </c>
      <c r="AG91" s="4" t="s">
        <v>487</v>
      </c>
    </row>
    <row r="92" spans="32:33" x14ac:dyDescent="0.25">
      <c r="AF92" s="4" t="s">
        <v>6</v>
      </c>
      <c r="AG92" s="4" t="s">
        <v>488</v>
      </c>
    </row>
    <row r="93" spans="32:33" x14ac:dyDescent="0.25">
      <c r="AF93" s="4" t="s">
        <v>6</v>
      </c>
      <c r="AG93" s="4" t="s">
        <v>489</v>
      </c>
    </row>
    <row r="94" spans="32:33" x14ac:dyDescent="0.25">
      <c r="AF94" s="4" t="s">
        <v>6</v>
      </c>
      <c r="AG94" s="4" t="s">
        <v>436</v>
      </c>
    </row>
    <row r="95" spans="32:33" x14ac:dyDescent="0.25">
      <c r="AF95" s="4" t="s">
        <v>6</v>
      </c>
      <c r="AG95" s="4" t="s">
        <v>437</v>
      </c>
    </row>
    <row r="96" spans="32:33" x14ac:dyDescent="0.25">
      <c r="AF96" s="4" t="s">
        <v>6</v>
      </c>
      <c r="AG96" s="4" t="s">
        <v>490</v>
      </c>
    </row>
    <row r="97" spans="32:33" x14ac:dyDescent="0.25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515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511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2023-06-18T10:19:48Z</cp:lastPrinted>
  <dcterms:created xsi:type="dcterms:W3CDTF">2015-06-05T18:19:34Z</dcterms:created>
  <dcterms:modified xsi:type="dcterms:W3CDTF">2023-06-18T10:26:43Z</dcterms:modified>
</cp:coreProperties>
</file>