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105" windowWidth="20730" windowHeight="1176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O14" i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U66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4" i="1" l="1"/>
  <c r="W65" i="1"/>
  <c r="U64" i="1"/>
  <c r="U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66" i="1" s="1"/>
  <c r="S2" i="1"/>
  <c r="S58" i="1"/>
  <c r="AB38" i="1"/>
  <c r="AB41" i="1"/>
  <c r="AB39" i="1"/>
  <c r="S54" i="1"/>
  <c r="S52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1" i="1" l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10" i="1" s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T65" i="1" l="1"/>
  <c r="T66" i="1"/>
  <c r="M56" i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<sst xmlns="http://schemas.openxmlformats.org/spreadsheetml/2006/main" count="864" uniqueCount="528">
  <si>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</si>
  <si>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</si>
  <si>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</si>
  <si>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</si>
  <si>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</si>
  <si>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</si>
  <si>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</si>
  <si>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</si>
  <si>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</si>
  <si>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</si>
  <si>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</si>
  <si>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</si>
  <si>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</si>
  <si>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</si>
  <si>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</si>
  <si>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</si>
  <si>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</si>
  <si>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</si>
  <si>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</si>
  <si>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</si>
  <si>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</si>
  <si>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</si>
  <si>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</si>
  <si>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</si>
  <si>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</si>
  <si>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</si>
  <si>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</si>
  <si>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</si>
  <si>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</si>
  <si>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</si>
  <si>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</si>
  <si>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</si>
  <si>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</si>
  <si>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</si>
  <si>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</si>
  <si>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</si>
  <si>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</si>
  <si>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</si>
  <si>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</si>
  <si>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</si>
  <si>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</si>
  <si>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</si>
  <si>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</si>
  <si>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</si>
  <si>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</si>
  <si>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</si>
  <si>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</si>
  <si>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</si>
  <si>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</si>
  <si>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</si>
  <si>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</si>
  <si>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</si>
  <si>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</si>
  <si>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</si>
  <si>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</si>
  <si>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</si>
  <si>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</si>
  <si>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</si>
  <si>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</si>
  <si>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</si>
  <si>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</si>
  <si>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</si>
  <si>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</si>
  <si>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</si>
  <si>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</si>
  <si>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</si>
  <si>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</si>
  <si>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</si>
  <si>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</si>
  <si>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</si>
  <si>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</si>
  <si>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</si>
  <si>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</si>
  <si>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</si>
  <si>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</si>
  <si>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</si>
  <si>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</si>
  <si>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</si>
  <si>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</si>
  <si>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</si>
  <si>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</si>
  <si>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</si>
  <si>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</si>
  <si>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</si>
  <si>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</si>
  <si>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</si>
  <si>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</si>
  <si>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</si>
  <si>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</si>
  <si>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</si>
  <si>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</si>
  <si>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</si>
  <si>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</si>
  <si>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</si>
  <si>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</si>
  <si>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</si>
  <si>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</si>
  <si>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</si>
  <si>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</si>
  <si>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</si>
  <si>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</si>
  <si>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</si>
  <si>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</si>
  <si>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</si>
  <si>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</si>
  <si>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</si>
  <si>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</si>
  <si>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</si>
  <si>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</si>
  <si>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</si>
  <si>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</si>
  <si>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</si>
  <si>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</si>
  <si>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</si>
  <si>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</si>
  <si>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</si>
  <si>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</si>
  <si>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</si>
  <si>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</si>
  <si>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</si>
  <si>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</si>
  <si>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</si>
  <si>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</si>
  <si>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</si>
  <si>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</si>
  <si>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</si>
  <si>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</si>
  <si>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</si>
  <si>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</si>
  <si>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</si>
  <si>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</si>
  <si>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</si>
  <si>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</si>
  <si>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</si>
  <si>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</si>
  <si>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</si>
  <si>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</si>
  <si>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</si>
  <si>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</si>
  <si>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</si>
  <si>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</si>
  <si>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</si>
  <si>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</si>
  <si>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</si>
  <si>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</si>
  <si>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</si>
  <si>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</si>
  <si>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</si>
  <si>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</si>
  <si>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</si>
  <si>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</si>
  <si>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</si>
  <si>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</si>
  <si>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</si>
  <si>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</si>
  <si>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</si>
  <si>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</si>
  <si>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</si>
  <si>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</si>
  <si>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</si>
  <si>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</si>
  <si>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</si>
  <si>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</si>
  <si>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</si>
  <si>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</si>
  <si>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</si>
  <si>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</si>
  <si>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</si>
  <si>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</si>
  <si>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</si>
  <si>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</si>
  <si>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</si>
  <si>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</si>
  <si>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</si>
  <si>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</si>
  <si>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</si>
  <si>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</si>
  <si>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</si>
  <si>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</si>
  <si>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</si>
  <si>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</si>
  <si>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</si>
  <si>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</si>
  <si>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</si>
  <si>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</si>
  <si>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</si>
  <si>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</si>
  <si>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</si>
  <si>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</si>
  <si>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</si>
  <si>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</si>
  <si>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</si>
  <si>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</si>
  <si>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</si>
  <si>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</si>
  <si>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</si>
  <si>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</si>
  <si>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</si>
  <si>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</si>
  <si>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</si>
  <si>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</si>
  <si>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</si>
  <si>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</si>
  <si>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</si>
  <si>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</si>
  <si>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</si>
  <si>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</si>
  <si>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</si>
  <si>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</si>
  <si>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</si>
  <si>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</si>
  <si>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</si>
  <si>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</si>
  <si>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</si>
  <si>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</si>
  <si>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</si>
  <si>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</si>
  <si>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</si>
  <si>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</si>
  <si>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</si>
  <si>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</si>
  <si>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</si>
  <si>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</si>
  <si>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</si>
  <si>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</si>
  <si>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</si>
  <si>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</si>
  <si>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</si>
  <si>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</si>
  <si>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</si>
  <si>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</si>
  <si>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</si>
  <si>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</si>
  <si>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</si>
  <si>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</si>
  <si>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</si>
  <si>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</si>
  <si>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</si>
  <si>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</si>
  <si>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</si>
  <si>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</si>
  <si>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</si>
  <si>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</si>
  <si>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</si>
  <si>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</si>
  <si>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</si>
  <si>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</si>
  <si>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</si>
  <si>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</si>
  <si>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</si>
  <si>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</si>
  <si>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</si>
  <si>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</si>
  <si>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</si>
  <si>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</si>
  <si>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</si>
  <si>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</si>
  <si>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</si>
  <si>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</si>
  <si>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</si>
  <si>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</si>
  <si>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</si>
  <si>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</si>
  <si>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</si>
  <si>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</si>
  <si>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</si>
  <si>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</si>
  <si>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</si>
  <si>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</si>
  <si>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</si>
  <si>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</si>
  <si>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</si>
  <si>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</si>
  <si>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</si>
  <si>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</si>
  <si>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</si>
  <si>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</si>
  <si>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</si>
  <si>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</si>
  <si>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</si>
  <si>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</si>
  <si>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</si>
  <si>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</si>
  <si>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</si>
  <si>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</si>
  <si>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</si>
  <si>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</si>
  <si>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</si>
  <si>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</si>
  <si>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</si>
  <si>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</si>
  <si>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</si>
  <si>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</si>
  <si>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</si>
  <si>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</si>
  <si>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</si>
  <si>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</si>
  <si>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</si>
  <si>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</si>
  <si>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</si>
  <si>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</si>
  <si>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</si>
  <si>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</si>
  <si>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</si>
  <si>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</si>
  <si>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</si>
  <si>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</si>
  <si>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</si>
  <si>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</si>
  <si>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</si>
  <si>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</si>
  <si>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</si>
  <si>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</si>
  <si>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</si>
  <si>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</si>
  <si>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</si>
  <si>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</si>
  <si>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</si>
  <si>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</si>
  <si>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</si>
  <si>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</si>
  <si>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</si>
  <si>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</si>
  <si>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</si>
  <si>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</si>
  <si>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</si>
  <si>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</si>
  <si>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</si>
  <si>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</si>
  <si>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</si>
  <si>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</si>
  <si>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</si>
  <si>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</si>
  <si>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</si>
  <si>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</si>
  <si>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</si>
  <si>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</si>
  <si>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</si>
  <si>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</si>
  <si>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</si>
  <si>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</si>
  <si>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</si>
  <si>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</si>
  <si>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</si>
  <si>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</si>
  <si>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</si>
  <si>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</si>
  <si>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</si>
  <si>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</si>
  <si>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</si>
  <si>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</si>
  <si>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</si>
  <si>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</si>
  <si>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</si>
  <si>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</si>
  <si>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</si>
  <si>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</si>
  <si>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</si>
  <si>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</si>
  <si>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</si>
  <si>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</si>
  <si>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</si>
  <si>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</si>
  <si>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</si>
  <si>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</si>
  <si>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</si>
  <si>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</si>
  <si>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</si>
  <si>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</si>
  <si>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</si>
  <si>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</si>
  <si>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</si>
  <si>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</si>
  <si>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</si>
  <si>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</si>
  <si>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</si>
  <si>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</si>
  <si>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</si>
  <si>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</si>
  <si>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</si>
  <si>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</si>
  <si>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</si>
  <si>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</si>
  <si>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</si>
  <si>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</si>
  <si>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</si>
  <si>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</si>
  <si>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</si>
  <si>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</si>
  <si>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</si>
  <si>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</si>
  <si>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</si>
  <si>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</si>
  <si>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</si>
  <si>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</si>
  <si>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</si>
  <si>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</si>
  <si>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</si>
  <si>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</si>
  <si>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</si>
  <si>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</si>
  <si>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</si>
  <si>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</si>
  <si>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</si>
  <si>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</si>
  <si>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</si>
  <si>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</si>
  <si>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</si>
  <si>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</si>
  <si>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</si>
  <si>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</si>
  <si>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</si>
  <si>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</si>
  <si>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</si>
  <si>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</si>
  <si>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</si>
  <si>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</si>
  <si>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</si>
  <si>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</si>
  <si>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</si>
  <si>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</si>
  <si>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</si>
  <si>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</si>
  <si>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</si>
  <si>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</si>
  <si>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</si>
  <si>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</si>
  <si>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</si>
  <si>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</si>
  <si>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</si>
  <si>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</si>
  <si>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</si>
  <si>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</si>
  <si>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</si>
  <si>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</si>
  <si>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</si>
  <si>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</si>
  <si>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</si>
  <si>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</si>
  <si>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</si>
  <si>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</si>
  <si>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</si>
  <si>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</si>
  <si>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</si>
  <si>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</si>
  <si>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</si>
  <si>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</si>
  <si>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</si>
  <si>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</si>
  <si>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</si>
  <si>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</si>
  <si>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</si>
  <si>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</si>
  <si>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</si>
  <si>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</si>
  <si>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</si>
  <si>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</si>
  <si>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</si>
  <si>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</si>
  <si>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</si>
  <si>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</si>
  <si>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</si>
  <si>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</si>
  <si>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</si>
  <si>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</si>
  <si>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</si>
  <si>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</si>
  <si>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</si>
  <si>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</si>
  <si>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</si>
  <si>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</si>
  <si>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</si>
  <si>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</si>
  <si>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</si>
  <si>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</si>
  <si>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</si>
  <si>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</si>
  <si>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</si>
  <si>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</si>
  <si>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</si>
  <si>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</si>
  <si>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</si>
  <si>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</si>
  <si>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</si>
  <si>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</si>
  <si>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</si>
  <si>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</si>
  <si>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</si>
  <si>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</si>
  <si>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</si>
  <si>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</si>
  <si>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</si>
  <si>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</si>
  <si>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</si>
  <si>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</si>
  <si>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</si>
  <si>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</si>
  <si>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</si>
  <si>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</si>
  <si>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</si>
  <si>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</si>
  <si>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</si>
  <si>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</si>
  <si>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</si>
  <si>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</si>
  <si>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</si>
  <si>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</si>
  <si>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</si>
  <si>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</si>
  <si>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</si>
  <si>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</si>
  <si>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</si>
  <si>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</si>
  <si>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</si>
  <si>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Коллатеральный кровоток: нет</t>
  </si>
  <si>
    <t>Оставлен</t>
  </si>
  <si>
    <t>лучевой</t>
  </si>
  <si>
    <t>Соболева Ю.А.</t>
  </si>
  <si>
    <t>"МИМ". Тюмень</t>
  </si>
  <si>
    <t>Родиманов Д.А.</t>
  </si>
  <si>
    <t>стеноз дистальной трети 40%.</t>
  </si>
  <si>
    <t>Совместно с д/кардиологом: с учетом клинических данных, ЭКГ и КАГ рекомендована ЧТКА ДВ1.</t>
  </si>
  <si>
    <t xml:space="preserve">неровность контуров проксимального и среднего сегментов, кровоток TIMI III. </t>
  </si>
  <si>
    <t>16:35</t>
  </si>
  <si>
    <t xml:space="preserve">кальциноз и стеноз устья ПНА 40%, неровности контуров проксимального сегмента, стеноз среднего сегмента 40%, миокардиальный мостик среднего сегмента с компресиией в систолу до 40%, окклюзия крупной ДВ1 от устья, стеноз 70% устья ДВ1 второго порядка.  Кровоток по ПНА TIMI III, по ДВ1 TIMI 0. </t>
  </si>
  <si>
    <t xml:space="preserve">кальциноз и стеноз устья ОА 30%, неровность контуров проксимального и дистального сегментов, кровоток TIMI III. </t>
  </si>
  <si>
    <t>Устье ЛКА катетеризировано проводниковым катетером Launcher EBU 3,5 6Fr. Коронарный проводник Fielder заведен в дистальный сегмент ДВ1. Выполнено 2-3 пассажа тромбаспиратором Hunter - удалены скудные тромботические массы. Выполнена реканализация артерии БК Euphora 2,25-15 мм, давлением 12 атм. Заведен второй коронарный проводник Fielder в ДВ1 2-го порядка для защиты. В зону остаточного стеноза от устья крупной ДВ1 позиционирован и имплантирован DES Resolute Integtity 2.5-30 мм, давлением 12 атм. Рекроссинг проводников. Оптимизация ячейки и дилатация устья ДВ1 2-го  порядка БК Euphora 2,25-15 мм, давлением 10 атм. На контрольных съемках стент раскрыт удовлетворительно, признаков диссекций, тромбоза, экстравазации не выявлено. Антеградный кровоток по крупной ДВ1 восстановлен до TIMI III, остаточный стеноз устья ДВ1 2-го порядка до 50%, кровоток сохранен, TIMI III. Ангиографический удовлетворительный. Пациент в стабильном состоянии переводится в ПРИТ для дальнейшего наблюдения и лечения.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</si>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</sst>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6" totalsRowShown="0">
  <sortState ref="A2:C65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0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K24" sqref="K2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45081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0.46875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0.47569444444444442</v>
      </c>
      <c r="C10" s="55"/>
      <c r="D10" s="96" t="s">
        <v>173</v>
      </c>
      <c r="E10" s="94"/>
      <c r="F10" s="94"/>
      <c r="G10" s="24" t="s">
        <v>168</v>
      </c>
      <c r="H10" s="26"/>
    </row>
    <row r="11" spans="1:8" ht="18" thickTop="1" thickBot="1">
      <c r="A11" s="89" t="s">
        <v>192</v>
      </c>
      <c r="B11" s="90" t="s">
        <v>519</v>
      </c>
      <c r="C11" s="8"/>
      <c r="D11" s="96" t="s">
        <v>170</v>
      </c>
      <c r="E11" s="94"/>
      <c r="F11" s="94"/>
      <c r="G11" s="24" t="s">
        <v>176</v>
      </c>
      <c r="H11" s="26"/>
    </row>
    <row r="12" spans="1:8" ht="16.5" thickTop="1">
      <c r="A12" s="81" t="s">
        <v>8</v>
      </c>
      <c r="B12" s="82">
        <v>28110</v>
      </c>
      <c r="C12" s="12"/>
      <c r="D12" s="96" t="s">
        <v>303</v>
      </c>
      <c r="E12" s="94"/>
      <c r="F12" s="94"/>
      <c r="G12" s="24" t="s">
        <v>259</v>
      </c>
      <c r="H12" s="26"/>
    </row>
    <row r="13" spans="1:8" ht="15.75">
      <c r="A13" s="15" t="s">
        <v>10</v>
      </c>
      <c r="B13" s="30">
        <f>DATEDIF(B12,B8,"y")</f>
        <v>46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14463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523</v>
      </c>
    </row>
    <row r="16" spans="1:8" ht="15.6" customHeight="1">
      <c r="A16" s="15" t="s">
        <v>106</v>
      </c>
      <c r="B16" s="19" t="s">
        <v>493</v>
      </c>
      <c r="D16" s="36"/>
      <c r="E16" s="36"/>
      <c r="F16" s="36"/>
      <c r="G16" s="170" t="s">
        <v>409</v>
      </c>
      <c r="H16" s="168">
        <v>7624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14.4856</v>
      </c>
    </row>
    <row r="18" spans="1:8" ht="14.45" customHeight="1">
      <c r="A18" s="57" t="s">
        <v>188</v>
      </c>
      <c r="B18" s="87" t="s">
        <v>407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524</v>
      </c>
      <c r="C22" s="219"/>
      <c r="D22" s="219"/>
      <c r="E22" s="219"/>
      <c r="F22" s="219"/>
      <c r="G22" s="219"/>
      <c r="H22" s="220"/>
    </row>
    <row r="23" spans="1:8" ht="14.45" customHeight="1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>
      <c r="A27" s="59" t="s">
        <v>272</v>
      </c>
      <c r="B27" s="219" t="s">
        <v>525</v>
      </c>
      <c r="C27" s="219"/>
      <c r="D27" s="219"/>
      <c r="E27" s="219"/>
      <c r="F27" s="219"/>
      <c r="G27" s="219"/>
      <c r="H27" s="220"/>
    </row>
    <row r="28" spans="1:8" ht="15.6" customHeight="1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>
      <c r="A32" s="59" t="s">
        <v>273</v>
      </c>
      <c r="B32" s="219" t="s">
        <v>522</v>
      </c>
      <c r="C32" s="219"/>
      <c r="D32" s="219"/>
      <c r="E32" s="219"/>
      <c r="F32" s="219"/>
      <c r="G32" s="219"/>
      <c r="H32" s="220"/>
    </row>
    <row r="33" spans="1:8" ht="14.45" customHeight="1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>
      <c r="A38" s="38"/>
      <c r="C38" s="125"/>
      <c r="D38" s="208" t="s">
        <v>514</v>
      </c>
      <c r="E38" s="209"/>
      <c r="F38" s="209"/>
      <c r="G38" s="209"/>
      <c r="H38" s="210"/>
    </row>
    <row r="39" spans="1:8" ht="14.45" customHeight="1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4" t="s">
        <v>521</v>
      </c>
      <c r="E43" s="205"/>
      <c r="F43" s="205"/>
      <c r="G43" s="205"/>
      <c r="H43" s="206"/>
    </row>
    <row r="44" spans="1:8" ht="14.45" customHeight="1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>
      <c r="A45" s="35"/>
      <c r="B45" s="120"/>
      <c r="C45" s="127"/>
      <c r="D45" s="205"/>
      <c r="E45" s="205"/>
      <c r="F45" s="205"/>
      <c r="G45" s="205"/>
      <c r="H45" s="206"/>
    </row>
    <row r="46" spans="1:8">
      <c r="A46" s="35"/>
      <c r="B46" s="120"/>
      <c r="C46" s="127"/>
      <c r="D46" s="205"/>
      <c r="E46" s="205"/>
      <c r="F46" s="205"/>
      <c r="G46" s="205"/>
      <c r="H46" s="206"/>
    </row>
    <row r="47" spans="1:8">
      <c r="A47" s="38"/>
      <c r="C47" s="127"/>
      <c r="D47" s="205"/>
      <c r="E47" s="205"/>
      <c r="F47" s="205"/>
      <c r="G47" s="205"/>
      <c r="H47" s="206"/>
    </row>
    <row r="48" spans="1:8">
      <c r="A48" s="38"/>
      <c r="C48" s="127"/>
      <c r="D48" s="205"/>
      <c r="E48" s="205"/>
      <c r="F48" s="205"/>
      <c r="G48" s="205"/>
      <c r="H48" s="206"/>
    </row>
    <row r="49" spans="1:13">
      <c r="A49" s="40"/>
      <c r="B49" s="31"/>
      <c r="C49" s="128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199</v>
      </c>
      <c r="B51" s="63" t="s">
        <v>406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515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Normal="100" zoomScaleSheetLayoutView="100" zoomScalePageLayoutView="90" workbookViewId="0">
      <selection activeCell="L40" sqref="L4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223</v>
      </c>
      <c r="D8" s="234"/>
      <c r="E8" s="234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4"/>
      <c r="D9" s="234"/>
      <c r="E9" s="234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8"/>
      <c r="D10" s="238"/>
      <c r="E10" s="238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45081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0.47569444444444442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0.51736111111111105</v>
      </c>
      <c r="C14" s="12"/>
      <c r="D14" s="96" t="s">
        <v>173</v>
      </c>
      <c r="E14" s="94"/>
      <c r="F14" s="94"/>
      <c r="G14" s="80" t="str">
        <f>КАГ!G10</f>
        <v>Тарасова Н.В.</v>
      </c>
      <c r="H14" s="92" t="str">
        <f>IF(ISBLANK(КАГ!H10),"",КАГ!H10)</f>
        <v/>
      </c>
    </row>
    <row r="15" spans="1:8" ht="16.5" thickBot="1">
      <c r="A15" s="167" t="s">
        <v>392</v>
      </c>
      <c r="B15" s="192">
        <f>IF(B14&lt;B13,B14+1,B14)-B13</f>
        <v>4.166666666666663E-2</v>
      </c>
      <c r="D15" s="96" t="s">
        <v>170</v>
      </c>
      <c r="E15" s="94"/>
      <c r="F15" s="94"/>
      <c r="G15" s="80" t="str">
        <f>КАГ!G11</f>
        <v>Берина Е.В.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Родиманов Д.А.</v>
      </c>
      <c r="D16" s="96" t="s">
        <v>303</v>
      </c>
      <c r="E16" s="94"/>
      <c r="F16" s="94"/>
      <c r="G16" s="80" t="str">
        <f>КАГ!G12</f>
        <v>Селезнёва М.В.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28110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46</v>
      </c>
      <c r="H18" s="39"/>
    </row>
    <row r="19" spans="1:8" ht="14.45" customHeight="1">
      <c r="A19" s="15" t="s">
        <v>12</v>
      </c>
      <c r="B19" s="68">
        <f>КАГ!B14</f>
        <v>14463</v>
      </c>
      <c r="C19" s="69"/>
      <c r="D19" s="69"/>
      <c r="E19" s="69"/>
      <c r="F19" s="69"/>
      <c r="G19" s="169" t="s">
        <v>404</v>
      </c>
      <c r="H19" s="184" t="str">
        <f>КАГ!H15</f>
        <v>16:35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409</v>
      </c>
      <c r="H20" s="185">
        <f>КАГ!H16</f>
        <v>7624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393</v>
      </c>
      <c r="H21" s="172">
        <f>КАГ!H17</f>
        <v>14.4856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0.47875000000000001</v>
      </c>
    </row>
    <row r="23" spans="1:8" ht="14.45" customHeight="1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2" t="s">
        <v>526</v>
      </c>
      <c r="B25" s="243"/>
      <c r="C25" s="243"/>
      <c r="D25" s="243"/>
      <c r="E25" s="243"/>
      <c r="F25" s="243"/>
      <c r="G25" s="243"/>
      <c r="H25" s="244"/>
    </row>
    <row r="26" spans="1:8" ht="14.45" customHeight="1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>
      <c r="A47" s="38"/>
      <c r="C47" s="121"/>
      <c r="D47" s="240"/>
      <c r="E47" s="240"/>
      <c r="F47" s="240"/>
      <c r="G47" s="240"/>
      <c r="H47" s="241"/>
    </row>
    <row r="48" spans="1:12" ht="14.45" customHeight="1">
      <c r="A48" s="38"/>
      <c r="C48" s="121"/>
      <c r="D48" s="240"/>
      <c r="E48" s="240"/>
      <c r="F48" s="240"/>
      <c r="G48" s="240"/>
      <c r="H48" s="241"/>
    </row>
    <row r="49" spans="1:8" ht="14.45" customHeight="1">
      <c r="A49" s="38"/>
      <c r="C49" s="121"/>
      <c r="D49" s="240"/>
      <c r="E49" s="240"/>
      <c r="F49" s="240"/>
      <c r="G49" s="240"/>
      <c r="H49" s="241"/>
    </row>
    <row r="50" spans="1:8">
      <c r="A50" s="62" t="s">
        <v>199</v>
      </c>
      <c r="B50" s="63" t="s">
        <v>527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zoomScaleNormal="90" zoomScaleSheetLayoutView="100" zoomScalePageLayoutView="80" workbookViewId="0">
      <selection activeCell="B21" sqref="B2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45081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Родиманов Д.А.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28110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46</v>
      </c>
    </row>
    <row r="7" spans="1:4">
      <c r="A7" s="38"/>
      <c r="C7" s="102" t="s">
        <v>12</v>
      </c>
      <c r="D7" s="104">
        <f>КАГ!$B$14</f>
        <v>14463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45081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518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8" t="s">
        <v>315</v>
      </c>
      <c r="C14" s="137"/>
      <c r="D14" s="142">
        <v>2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8" t="s">
        <v>324</v>
      </c>
      <c r="C15" s="137" t="s">
        <v>452</v>
      </c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6" s="158" t="s">
        <v>326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8" t="s">
        <v>310</v>
      </c>
      <c r="C17" s="137"/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277</v>
      </c>
      <c r="C18" s="137" t="s">
        <v>415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381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372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493</v>
      </c>
      <c r="G3" s="3" t="s">
        <v>494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408</v>
      </c>
      <c r="F5" t="s">
        <v>131</v>
      </c>
      <c r="G5" s="3" t="s">
        <v>494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493</v>
      </c>
      <c r="G13" s="3" t="s">
        <v>495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496</v>
      </c>
      <c r="V17" t="s">
        <v>402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511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508</v>
      </c>
      <c r="AN1" s="2" t="s">
        <v>502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1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"МИМ". Тюмень</v>
      </c>
      <c r="S2" s="116" t="str">
        <f>IFERROR(INDEX(Расходка[Наименование расходного материала],MATCH(Расходка[№],Поиск_расходки[Индекс2],0)),"")</f>
        <v>Fielder</v>
      </c>
      <c r="T2" s="116" t="str">
        <f>IFERROR(INDEX(Расходка[Наименование расходного материала],MATCH(Расходка[№],Поиск_расходки[Индекс3],0)),"")</f>
        <v>DES, Resolute Integtity</v>
      </c>
      <c r="U2" s="116" t="str">
        <f>IFERROR(INDEX(Расходка[Наименование расходного материала],MATCH(Расходка[№],Поиск_расходки[Индекс4],0)),"")</f>
        <v>Launcher 6F EBU 3.5</v>
      </c>
      <c r="V2" s="116" t="str">
        <f>IFERROR(INDEX(Расходка[Наименование расходного материала],MATCH(Расходка[№],Поиск_расходки[Индекс5],0)),"")</f>
        <v>Hunter® 6F</v>
      </c>
      <c r="W2" s="116" t="str">
        <f>IFERROR(INDEX(Расходка[Наименование расходного материала],MATCH(Расходка[№],Поиск_расходки[Индекс6],0)),"")</f>
        <v>Euphora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410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504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>Fielder XT-A</v>
      </c>
      <c r="T3" s="116" t="str">
        <f>IFERROR(INDEX(Расходка[Наименование расходного материала],MATCH(Расходка[№],Поиск_расходки[Индекс3],0)),"")</f>
        <v/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>NC Euphora</v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497</v>
      </c>
      <c r="AO3" t="s">
        <v>505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1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>Fielder XT-R</v>
      </c>
      <c r="T4" s="116" t="str">
        <f>IFERROR(INDEX(Расходка[Наименование расходного материала],MATCH(Расходка[№],Поиск_расходки[Индекс3],0)),"")</f>
        <v/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412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510</v>
      </c>
      <c r="AO4" t="s">
        <v>507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413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506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2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414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509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503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416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417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418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419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420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421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500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422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423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424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425</v>
      </c>
      <c r="AI18" t="s">
        <v>95</v>
      </c>
    </row>
    <row r="19" spans="1:35">
      <c r="A19">
        <v>18</v>
      </c>
      <c r="B19" t="s">
        <v>306</v>
      </c>
      <c r="C19" t="s">
        <v>513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>Demax</v>
      </c>
      <c r="Y19" s="116" t="str">
        <f>IFERROR(INDEX(Расходка[Наименование расходного материала],MATCH(Расходка[№],Поиск_расходки[Индекс8],0)),"")</f>
        <v>Demax</v>
      </c>
      <c r="Z19" s="116" t="str">
        <f>IFERROR(INDEX(Расходка[Наименование расходного материала],MATCH(Расходка[№],Поиск_расходки[Индекс9],0)),"")</f>
        <v>Demax</v>
      </c>
      <c r="AA19" s="116" t="str">
        <f>IFERROR(INDEX(Расходка[Наименование расходного материала],MATCH(Расходка[№],Поиск_расходки[Индекс10],0)),"")</f>
        <v>Demax</v>
      </c>
      <c r="AB19" s="116" t="str">
        <f>IFERROR(INDEX(Расходка[Наименование расходного материала],MATCH(Расходка[№],Поиск_расходки[Индекс11],0)),"")</f>
        <v>Demax</v>
      </c>
      <c r="AC19" s="116" t="str">
        <f>IFERROR(INDEX(Расходка[Наименование расходного материала],MATCH(Расходка[№],Поиск_расходки[Индекс12],0)),"")</f>
        <v>Demax</v>
      </c>
      <c r="AD19" s="116" t="str">
        <f>IFERROR(INDEX(Расходка[Наименование расходного материала],MATCH(Расходка[№],Поиск_расходки[Индекс13],0)),"")</f>
        <v>Demax</v>
      </c>
      <c r="AF19" s="4" t="s">
        <v>5</v>
      </c>
      <c r="AG19" s="4" t="s">
        <v>426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>Oscor 7F</v>
      </c>
      <c r="Y20" s="116" t="str">
        <f>IFERROR(INDEX(Расходка[Наименование расходного материала],MATCH(Расходка[№],Поиск_расходки[Индекс8],0)),"")</f>
        <v>Oscor 7F</v>
      </c>
      <c r="Z20" s="116" t="str">
        <f>IFERROR(INDEX(Расходка[Наименование расходного материала],MATCH(Расходка[№],Поиск_расходки[Индекс9],0)),"")</f>
        <v>Oscor 7F</v>
      </c>
      <c r="AA20" s="116" t="str">
        <f>IFERROR(INDEX(Расходка[Наименование расходного материала],MATCH(Расходка[№],Поиск_расходки[Индекс10],0)),"")</f>
        <v>Oscor 7F</v>
      </c>
      <c r="AB20" s="116" t="str">
        <f>IFERROR(INDEX(Расходка[Наименование расходного материала],MATCH(Расходка[№],Поиск_расходки[Индекс11],0)),"")</f>
        <v>Oscor 7F</v>
      </c>
      <c r="AC20" s="116" t="str">
        <f>IFERROR(INDEX(Расходка[Наименование расходного материала],MATCH(Расходка[№],Поиск_расходки[Индекс12],0)),"")</f>
        <v>Oscor 7F</v>
      </c>
      <c r="AD20" s="116" t="str">
        <f>IFERROR(INDEX(Расходка[Наименование расходного материала],MATCH(Расходка[№],Поиск_расходки[Индекс13],0)),"")</f>
        <v>Oscor 7F</v>
      </c>
      <c r="AF20" s="4" t="s">
        <v>5</v>
      </c>
      <c r="AG20" s="4" t="s">
        <v>427</v>
      </c>
      <c r="AI20" t="s">
        <v>308</v>
      </c>
    </row>
    <row r="21" spans="1:35">
      <c r="A21">
        <v>20</v>
      </c>
      <c r="B21" t="s">
        <v>306</v>
      </c>
      <c r="C21" s="1" t="s">
        <v>518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>"МИМ". Тюмень</v>
      </c>
      <c r="Y21" s="116" t="str">
        <f>IFERROR(INDEX(Расходка[Наименование расходного материала],MATCH(Расходка[№],Поиск_расходки[Индекс8],0)),"")</f>
        <v>"МИМ". Тюмень</v>
      </c>
      <c r="Z21" s="116" t="str">
        <f>IFERROR(INDEX(Расходка[Наименование расходного материала],MATCH(Расходка[№],Поиск_расходки[Индекс9],0)),"")</f>
        <v>"МИМ". Тюмень</v>
      </c>
      <c r="AA21" s="116" t="str">
        <f>IFERROR(INDEX(Расходка[Наименование расходного материала],MATCH(Расходка[№],Поиск_расходки[Индекс10],0)),"")</f>
        <v>"МИМ". Тюмень</v>
      </c>
      <c r="AB21" s="116" t="str">
        <f>IFERROR(INDEX(Расходка[Наименование расходного материала],MATCH(Расходка[№],Поиск_расходки[Индекс11],0)),"")</f>
        <v>"МИМ". Тюмень</v>
      </c>
      <c r="AC21" s="116" t="str">
        <f>IFERROR(INDEX(Расходка[Наименование расходного материала],MATCH(Расходка[№],Поиск_расходки[Индекс12],0)),"")</f>
        <v>"МИМ". Тюмень</v>
      </c>
      <c r="AD21" s="116" t="str">
        <f>IFERROR(INDEX(Расходка[Наименование расходного материала],MATCH(Расходка[№],Поиск_расходки[Индекс13],0)),"")</f>
        <v>"МИМ". Тюмень</v>
      </c>
      <c r="AF21" s="4" t="s">
        <v>5</v>
      </c>
      <c r="AG21" s="4" t="s">
        <v>428</v>
      </c>
    </row>
    <row r="22" spans="1:3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0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>Cougar LS Hydro-Track®</v>
      </c>
      <c r="Y22" s="116" t="str">
        <f>IFERROR(INDEX(Расходка[Наименование расходного материала],MATCH(Расходка[№],Поиск_расходки[Индекс8],0)),"")</f>
        <v>Cougar LS Hydro-Track®</v>
      </c>
      <c r="Z22" s="116" t="str">
        <f>IFERROR(INDEX(Расходка[Наименование расходного материала],MATCH(Расходка[№],Поиск_расходки[Индекс9],0)),"")</f>
        <v>Cougar LS Hydro-Track®</v>
      </c>
      <c r="AA22" s="116" t="str">
        <f>IFERROR(INDEX(Расходка[Наименование расходного материала],MATCH(Расходка[№],Поиск_расходки[Индекс10],0)),"")</f>
        <v>Cougar LS Hydro-Track®</v>
      </c>
      <c r="AB22" s="116" t="str">
        <f>IFERROR(INDEX(Расходка[Наименование расходного материала],MATCH(Расходка[№],Поиск_расходки[Индекс11],0)),"")</f>
        <v>Cougar LS Hydro-Track®</v>
      </c>
      <c r="AC22" s="116" t="str">
        <f>IFERROR(INDEX(Расходка[Наименование расходного материала],MATCH(Расходка[№],Поиск_расходки[Индекс12],0)),"")</f>
        <v>Cougar LS Hydro-Track®</v>
      </c>
      <c r="AD22" s="116" t="str">
        <f>IFERROR(INDEX(Расходка[Наименование расходного материала],MATCH(Расходка[№],Поиск_расходки[Индекс13],0)),"")</f>
        <v>Cougar LS Hydro-Track®</v>
      </c>
      <c r="AF22" s="4" t="s">
        <v>5</v>
      </c>
      <c r="AG22" s="4" t="s">
        <v>429</v>
      </c>
    </row>
    <row r="23" spans="1:3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0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>Cougar XT Hydro-Track®</v>
      </c>
      <c r="Y23" s="116" t="str">
        <f>IFERROR(INDEX(Расходка[Наименование расходного материала],MATCH(Расходка[№],Поиск_расходки[Индекс8],0)),"")</f>
        <v>Cougar XT Hydro-Track®</v>
      </c>
      <c r="Z23" s="116" t="str">
        <f>IFERROR(INDEX(Расходка[Наименование расходного материала],MATCH(Расходка[№],Поиск_расходки[Индекс9],0)),"")</f>
        <v>Cougar XT Hydro-Track®</v>
      </c>
      <c r="AA23" s="116" t="str">
        <f>IFERROR(INDEX(Расходка[Наименование расходного материала],MATCH(Расходка[№],Поиск_расходки[Индекс10],0)),"")</f>
        <v>Cougar XT Hydro-Track®</v>
      </c>
      <c r="AB23" s="116" t="str">
        <f>IFERROR(INDEX(Расходка[Наименование расходного материала],MATCH(Расходка[№],Поиск_расходки[Индекс11],0)),"")</f>
        <v>Cougar XT Hydro-Track®</v>
      </c>
      <c r="AC23" s="116" t="str">
        <f>IFERROR(INDEX(Расходка[Наименование расходного материала],MATCH(Расходка[№],Поиск_расходки[Индекс12],0)),"")</f>
        <v>Cougar XT Hydro-Track®</v>
      </c>
      <c r="AD23" s="116" t="str">
        <f>IFERROR(INDEX(Расходка[Наименование расходного материала],MATCH(Расходка[№],Поиск_расходки[Индекс13],0)),"")</f>
        <v>Cougar XT Hydro-Track®</v>
      </c>
      <c r="AF23" s="4" t="s">
        <v>5</v>
      </c>
      <c r="AG23" s="4" t="s">
        <v>430</v>
      </c>
    </row>
    <row r="24" spans="1:3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1</v>
      </c>
      <c r="G24" s="117">
        <f>IF(ISNUMBER(SEARCH('Карта учёта'!$B$15,Расходка[Наименование расходного материала])),MAX($G$1:G23)+1,0)</f>
        <v>0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>Fielder</v>
      </c>
      <c r="Y24" s="116" t="str">
        <f>IFERROR(INDEX(Расходка[Наименование расходного материала],MATCH(Расходка[№],Поиск_расходки[Индекс8],0)),"")</f>
        <v>Fielder</v>
      </c>
      <c r="Z24" s="116" t="str">
        <f>IFERROR(INDEX(Расходка[Наименование расходного материала],MATCH(Расходка[№],Поиск_расходки[Индекс9],0)),"")</f>
        <v>Fielder</v>
      </c>
      <c r="AA24" s="116" t="str">
        <f>IFERROR(INDEX(Расходка[Наименование расходного материала],MATCH(Расходка[№],Поиск_расходки[Индекс10],0)),"")</f>
        <v>Fielder</v>
      </c>
      <c r="AB24" s="116" t="str">
        <f>IFERROR(INDEX(Расходка[Наименование расходного материала],MATCH(Расходка[№],Поиск_расходки[Индекс11],0)),"")</f>
        <v>Fielder</v>
      </c>
      <c r="AC24" s="116" t="str">
        <f>IFERROR(INDEX(Расходка[Наименование расходного материала],MATCH(Расходка[№],Поиск_расходки[Индекс12],0)),"")</f>
        <v>Fielder</v>
      </c>
      <c r="AD24" s="116" t="str">
        <f>IFERROR(INDEX(Расходка[Наименование расходного материала],MATCH(Расходка[№],Поиск_расходки[Индекс13],0)),"")</f>
        <v>Fielder</v>
      </c>
      <c r="AF24" s="4" t="s">
        <v>5</v>
      </c>
      <c r="AG24" s="4" t="s">
        <v>431</v>
      </c>
    </row>
    <row r="25" spans="1:3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2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>Fielder XT-A</v>
      </c>
      <c r="Y25" s="116" t="str">
        <f>IFERROR(INDEX(Расходка[Наименование расходного материала],MATCH(Расходка[№],Поиск_расходки[Индекс8],0)),"")</f>
        <v>Fielder XT-A</v>
      </c>
      <c r="Z25" s="116" t="str">
        <f>IFERROR(INDEX(Расходка[Наименование расходного материала],MATCH(Расходка[№],Поиск_расходки[Индекс9],0)),"")</f>
        <v>Fielder XT-A</v>
      </c>
      <c r="AA25" s="116" t="str">
        <f>IFERROR(INDEX(Расходка[Наименование расходного материала],MATCH(Расходка[№],Поиск_расходки[Индекс10],0)),"")</f>
        <v>Fielder XT-A</v>
      </c>
      <c r="AB25" s="116" t="str">
        <f>IFERROR(INDEX(Расходка[Наименование расходного материала],MATCH(Расходка[№],Поиск_расходки[Индекс11],0)),"")</f>
        <v>Fielder XT-A</v>
      </c>
      <c r="AC25" s="116" t="str">
        <f>IFERROR(INDEX(Расходка[Наименование расходного материала],MATCH(Расходка[№],Поиск_расходки[Индекс12],0)),"")</f>
        <v>Fielder XT-A</v>
      </c>
      <c r="AD25" s="116" t="str">
        <f>IFERROR(INDEX(Расходка[Наименование расходного материала],MATCH(Расходка[№],Поиск_расходки[Индекс13],0)),"")</f>
        <v>Fielder XT-A</v>
      </c>
      <c r="AF25" s="4" t="s">
        <v>5</v>
      </c>
      <c r="AG25" s="4" t="s">
        <v>432</v>
      </c>
    </row>
    <row r="26" spans="1:3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3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>Fielder XT-R</v>
      </c>
      <c r="Y26" s="116" t="str">
        <f>IFERROR(INDEX(Расходка[Наименование расходного материала],MATCH(Расходка[№],Поиск_расходки[Индекс8],0)),"")</f>
        <v>Fielder XT-R</v>
      </c>
      <c r="Z26" s="116" t="str">
        <f>IFERROR(INDEX(Расходка[Наименование расходного материала],MATCH(Расходка[№],Поиск_расходки[Индекс9],0)),"")</f>
        <v>Fielder XT-R</v>
      </c>
      <c r="AA26" s="116" t="str">
        <f>IFERROR(INDEX(Расходка[Наименование расходного материала],MATCH(Расходка[№],Поиск_расходки[Индекс10],0)),"")</f>
        <v>Fielder XT-R</v>
      </c>
      <c r="AB26" s="116" t="str">
        <f>IFERROR(INDEX(Расходка[Наименование расходного материала],MATCH(Расходка[№],Поиск_расходки[Индекс11],0)),"")</f>
        <v>Fielder XT-R</v>
      </c>
      <c r="AC26" s="116" t="str">
        <f>IFERROR(INDEX(Расходка[Наименование расходного материала],MATCH(Расходка[№],Поиск_расходки[Индекс12],0)),"")</f>
        <v>Fielder XT-R</v>
      </c>
      <c r="AD26" s="116" t="str">
        <f>IFERROR(INDEX(Расходка[Наименование расходного материала],MATCH(Расходка[№],Поиск_расходки[Индекс13],0)),"")</f>
        <v>Fielder XT-R</v>
      </c>
      <c r="AF26" s="4" t="s">
        <v>5</v>
      </c>
      <c r="AG26" s="4" t="s">
        <v>433</v>
      </c>
    </row>
    <row r="27" spans="1:3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>Gaia Second</v>
      </c>
      <c r="Y27" s="116" t="str">
        <f>IFERROR(INDEX(Расходка[Наименование расходного материала],MATCH(Расходка[№],Поиск_расходки[Индекс8],0)),"")</f>
        <v>Gaia Second</v>
      </c>
      <c r="Z27" s="116" t="str">
        <f>IFERROR(INDEX(Расходка[Наименование расходного материала],MATCH(Расходка[№],Поиск_расходки[Индекс9],0)),"")</f>
        <v>Gaia Second</v>
      </c>
      <c r="AA27" s="116" t="str">
        <f>IFERROR(INDEX(Расходка[Наименование расходного материала],MATCH(Расходка[№],Поиск_расходки[Индекс10],0)),"")</f>
        <v>Gaia Second</v>
      </c>
      <c r="AB27" s="116" t="str">
        <f>IFERROR(INDEX(Расходка[Наименование расходного материала],MATCH(Расходка[№],Поиск_расходки[Индекс11],0)),"")</f>
        <v>Gaia Second</v>
      </c>
      <c r="AC27" s="116" t="str">
        <f>IFERROR(INDEX(Расходка[Наименование расходного материала],MATCH(Расходка[№],Поиск_расходки[Индекс12],0)),"")</f>
        <v>Gaia Second</v>
      </c>
      <c r="AD27" s="116" t="str">
        <f>IFERROR(INDEX(Расходка[Наименование расходного материала],MATCH(Расходка[№],Поиск_расходки[Индекс13],0)),"")</f>
        <v>Gaia Second</v>
      </c>
      <c r="AF27" s="4" t="s">
        <v>5</v>
      </c>
      <c r="AG27" s="4" t="s">
        <v>434</v>
      </c>
    </row>
    <row r="28" spans="1:3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>Gaia Third</v>
      </c>
      <c r="Y28" s="116" t="str">
        <f>IFERROR(INDEX(Расходка[Наименование расходного материала],MATCH(Расходка[№],Поиск_расходки[Индекс8],0)),"")</f>
        <v>Gaia Third</v>
      </c>
      <c r="Z28" s="116" t="str">
        <f>IFERROR(INDEX(Расходка[Наименование расходного материала],MATCH(Расходка[№],Поиск_расходки[Индекс9],0)),"")</f>
        <v>Gaia Third</v>
      </c>
      <c r="AA28" s="116" t="str">
        <f>IFERROR(INDEX(Расходка[Наименование расходного материала],MATCH(Расходка[№],Поиск_расходки[Индекс10],0)),"")</f>
        <v>Gaia Third</v>
      </c>
      <c r="AB28" s="116" t="str">
        <f>IFERROR(INDEX(Расходка[Наименование расходного материала],MATCH(Расходка[№],Поиск_расходки[Индекс11],0)),"")</f>
        <v>Gaia Third</v>
      </c>
      <c r="AC28" s="116" t="str">
        <f>IFERROR(INDEX(Расходка[Наименование расходного материала],MATCH(Расходка[№],Поиск_расходки[Индекс12],0)),"")</f>
        <v>Gaia Third</v>
      </c>
      <c r="AD28" s="116" t="str">
        <f>IFERROR(INDEX(Расходка[Наименование расходного материала],MATCH(Расходка[№],Поиск_расходки[Индекс13],0)),"")</f>
        <v>Gaia Third</v>
      </c>
      <c r="AF28" s="4" t="s">
        <v>5</v>
      </c>
      <c r="AG28" s="4" t="s">
        <v>435</v>
      </c>
    </row>
    <row r="29" spans="1:3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>Intuition</v>
      </c>
      <c r="Y29" s="116" t="str">
        <f>IFERROR(INDEX(Расходка[Наименование расходного материала],MATCH(Расходка[№],Поиск_расходки[Индекс8],0)),"")</f>
        <v>Intuition</v>
      </c>
      <c r="Z29" s="116" t="str">
        <f>IFERROR(INDEX(Расходка[Наименование расходного материала],MATCH(Расходка[№],Поиск_расходки[Индекс9],0)),"")</f>
        <v>Intuition</v>
      </c>
      <c r="AA29" s="116" t="str">
        <f>IFERROR(INDEX(Расходка[Наименование расходного материала],MATCH(Расходка[№],Поиск_расходки[Индекс10],0)),"")</f>
        <v>Intuition</v>
      </c>
      <c r="AB29" s="116" t="str">
        <f>IFERROR(INDEX(Расходка[Наименование расходного материала],MATCH(Расходка[№],Поиск_расходки[Индекс11],0)),"")</f>
        <v>Intuition</v>
      </c>
      <c r="AC29" s="116" t="str">
        <f>IFERROR(INDEX(Расходка[Наименование расходного материала],MATCH(Расходка[№],Поиск_расходки[Индекс12],0)),"")</f>
        <v>Intuition</v>
      </c>
      <c r="AD29" s="116" t="str">
        <f>IFERROR(INDEX(Расходка[Наименование расходного материала],MATCH(Расходка[№],Поиск_расходки[Индекс13],0)),"")</f>
        <v>Intuition</v>
      </c>
      <c r="AF29" s="4" t="s">
        <v>5</v>
      </c>
      <c r="AG29" s="4" t="s">
        <v>436</v>
      </c>
    </row>
    <row r="30" spans="1:3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>ProVia 3 Hydro-Track®</v>
      </c>
      <c r="Y30" s="116" t="str">
        <f>IFERROR(INDEX(Расходка[Наименование расходного материала],MATCH(Расходка[№],Поиск_расходки[Индекс8],0)),"")</f>
        <v>ProVia 3 Hydro-Track®</v>
      </c>
      <c r="Z30" s="116" t="str">
        <f>IFERROR(INDEX(Расходка[Наименование расходного материала],MATCH(Расходка[№],Поиск_расходки[Индекс9],0)),"")</f>
        <v>ProVia 3 Hydro-Track®</v>
      </c>
      <c r="AA30" s="116" t="str">
        <f>IFERROR(INDEX(Расходка[Наименование расходного материала],MATCH(Расходка[№],Поиск_расходки[Индекс10],0)),"")</f>
        <v>ProVia 3 Hydro-Track®</v>
      </c>
      <c r="AB30" s="116" t="str">
        <f>IFERROR(INDEX(Расходка[Наименование расходного материала],MATCH(Расходка[№],Поиск_расходки[Индекс11],0)),"")</f>
        <v>ProVia 3 Hydro-Track®</v>
      </c>
      <c r="AC30" s="116" t="str">
        <f>IFERROR(INDEX(Расходка[Наименование расходного материала],MATCH(Расходка[№],Поиск_расходки[Индекс12],0)),"")</f>
        <v>ProVia 3 Hydro-Track®</v>
      </c>
      <c r="AD30" s="116" t="str">
        <f>IFERROR(INDEX(Расходка[Наименование расходного материала],MATCH(Расходка[№],Поиск_расходки[Индекс13],0)),"")</f>
        <v>ProVia 3 Hydro-Track®</v>
      </c>
      <c r="AF30" s="4" t="s">
        <v>5</v>
      </c>
      <c r="AG30" s="4" t="s">
        <v>498</v>
      </c>
    </row>
    <row r="31" spans="1:3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>ProVia 6 Hydro-Track®</v>
      </c>
      <c r="Y31" s="116" t="str">
        <f>IFERROR(INDEX(Расходка[Наименование расходного материала],MATCH(Расходка[№],Поиск_расходки[Индекс8],0)),"")</f>
        <v>ProVia 6 Hydro-Track®</v>
      </c>
      <c r="Z31" s="116" t="str">
        <f>IFERROR(INDEX(Расходка[Наименование расходного материала],MATCH(Расходка[№],Поиск_расходки[Индекс9],0)),"")</f>
        <v>ProVia 6 Hydro-Track®</v>
      </c>
      <c r="AA31" s="116" t="str">
        <f>IFERROR(INDEX(Расходка[Наименование расходного материала],MATCH(Расходка[№],Поиск_расходки[Индекс10],0)),"")</f>
        <v>ProVia 6 Hydro-Track®</v>
      </c>
      <c r="AB31" s="116" t="str">
        <f>IFERROR(INDEX(Расходка[Наименование расходного материала],MATCH(Расходка[№],Поиск_расходки[Индекс11],0)),"")</f>
        <v>ProVia 6 Hydro-Track®</v>
      </c>
      <c r="AC31" s="116" t="str">
        <f>IFERROR(INDEX(Расходка[Наименование расходного материала],MATCH(Расходка[№],Поиск_расходки[Индекс12],0)),"")</f>
        <v>ProVia 6 Hydro-Track®</v>
      </c>
      <c r="AD31" s="116" t="str">
        <f>IFERROR(INDEX(Расходка[Наименование расходного материала],MATCH(Расходка[№],Поиск_расходки[Индекс13],0)),"")</f>
        <v>ProVia 6 Hydro-Track®</v>
      </c>
      <c r="AF31" s="4" t="s">
        <v>5</v>
      </c>
      <c r="AG31" s="4" t="s">
        <v>437</v>
      </c>
    </row>
    <row r="32" spans="1:3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>ProVia 9 Hydro-Track®</v>
      </c>
      <c r="Y32" s="116" t="str">
        <f>IFERROR(INDEX(Расходка[Наименование расходного материала],MATCH(Расходка[№],Поиск_расходки[Индекс8],0)),"")</f>
        <v>ProVia 9 Hydro-Track®</v>
      </c>
      <c r="Z32" s="116" t="str">
        <f>IFERROR(INDEX(Расходка[Наименование расходного материала],MATCH(Расходка[№],Поиск_расходки[Индекс9],0)),"")</f>
        <v>ProVia 9 Hydro-Track®</v>
      </c>
      <c r="AA32" s="116" t="str">
        <f>IFERROR(INDEX(Расходка[Наименование расходного материала],MATCH(Расходка[№],Поиск_расходки[Индекс10],0)),"")</f>
        <v>ProVia 9 Hydro-Track®</v>
      </c>
      <c r="AB32" s="116" t="str">
        <f>IFERROR(INDEX(Расходка[Наименование расходного материала],MATCH(Расходка[№],Поиск_расходки[Индекс11],0)),"")</f>
        <v>ProVia 9 Hydro-Track®</v>
      </c>
      <c r="AC32" s="116" t="str">
        <f>IFERROR(INDEX(Расходка[Наименование расходного материала],MATCH(Расходка[№],Поиск_расходки[Индекс12],0)),"")</f>
        <v>ProVia 9 Hydro-Track®</v>
      </c>
      <c r="AD32" s="116" t="str">
        <f>IFERROR(INDEX(Расходка[Наименование расходного материала],MATCH(Расходка[№],Поиск_расходки[Индекс13],0)),"")</f>
        <v>ProVia 9 Hydro-Track®</v>
      </c>
      <c r="AF32" s="4" t="s">
        <v>5</v>
      </c>
      <c r="AG32" s="4" t="s">
        <v>438</v>
      </c>
    </row>
    <row r="33" spans="1:33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>Rinato</v>
      </c>
      <c r="Y33" s="116" t="str">
        <f>IFERROR(INDEX(Расходка[Наименование расходного материала],MATCH(Расходка[№],Поиск_расходки[Индекс8],0)),"")</f>
        <v>Rinato</v>
      </c>
      <c r="Z33" s="116" t="str">
        <f>IFERROR(INDEX(Расходка[Наименование расходного материала],MATCH(Расходка[№],Поиск_расходки[Индекс9],0)),"")</f>
        <v>Rinato</v>
      </c>
      <c r="AA33" s="116" t="str">
        <f>IFERROR(INDEX(Расходка[Наименование расходного материала],MATCH(Расходка[№],Поиск_расходки[Индекс10],0)),"")</f>
        <v>Rinato</v>
      </c>
      <c r="AB33" s="116" t="str">
        <f>IFERROR(INDEX(Расходка[Наименование расходного материала],MATCH(Расходка[№],Поиск_расходки[Индекс11],0)),"")</f>
        <v>Rinato</v>
      </c>
      <c r="AC33" s="116" t="str">
        <f>IFERROR(INDEX(Расходка[Наименование расходного материала],MATCH(Расходка[№],Поиск_расходки[Индекс12],0)),"")</f>
        <v>Rinato</v>
      </c>
      <c r="AD33" s="116" t="str">
        <f>IFERROR(INDEX(Расходка[Наименование расходного материала],MATCH(Расходка[№],Поиск_расходки[Индекс13],0)),"")</f>
        <v>Rinato</v>
      </c>
      <c r="AF33" s="4" t="s">
        <v>5</v>
      </c>
      <c r="AG33" s="4" t="s">
        <v>439</v>
      </c>
    </row>
    <row r="34" spans="1:33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>Runthrough NS (Floppy)</v>
      </c>
      <c r="Y34" s="116" t="str">
        <f>IFERROR(INDEX(Расходка[Наименование расходного материала],MATCH(Расходка[№],Поиск_расходки[Индекс8],0)),"")</f>
        <v>Runthrough NS (Floppy)</v>
      </c>
      <c r="Z34" s="116" t="str">
        <f>IFERROR(INDEX(Расходка[Наименование расходного материала],MATCH(Расходка[№],Поиск_расходки[Индекс9],0)),"")</f>
        <v>Runthrough NS (Floppy)</v>
      </c>
      <c r="AA34" s="116" t="str">
        <f>IFERROR(INDEX(Расходка[Наименование расходного материала],MATCH(Расходка[№],Поиск_расходки[Индекс10],0)),"")</f>
        <v>Runthrough NS (Floppy)</v>
      </c>
      <c r="AB34" s="116" t="str">
        <f>IFERROR(INDEX(Расходка[Наименование расходного материала],MATCH(Расходка[№],Поиск_расходки[Индекс11],0)),"")</f>
        <v>Runthrough NS (Floppy)</v>
      </c>
      <c r="AC34" s="116" t="str">
        <f>IFERROR(INDEX(Расходка[Наименование расходного материала],MATCH(Расходка[№],Поиск_расходки[Индекс12],0)),"")</f>
        <v>Runthrough NS (Floppy)</v>
      </c>
      <c r="AD34" s="116" t="str">
        <f>IFERROR(INDEX(Расходка[Наименование расходного материала],MATCH(Расходка[№],Поиск_расходки[Индекс13],0)),"")</f>
        <v>Runthrough NS (Floppy)</v>
      </c>
      <c r="AF34" s="4" t="s">
        <v>5</v>
      </c>
      <c r="AG34" s="4" t="s">
        <v>440</v>
      </c>
    </row>
    <row r="35" spans="1:33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>Runthrough NS Hypercoat</v>
      </c>
      <c r="Y35" s="116" t="str">
        <f>IFERROR(INDEX(Расходка[Наименование расходного материала],MATCH(Расходка[№],Поиск_расходки[Индекс8],0)),"")</f>
        <v>Runthrough NS Hypercoat</v>
      </c>
      <c r="Z35" s="116" t="str">
        <f>IFERROR(INDEX(Расходка[Наименование расходного материала],MATCH(Расходка[№],Поиск_расходки[Индекс9],0)),"")</f>
        <v>Runthrough NS Hypercoat</v>
      </c>
      <c r="AA35" s="116" t="str">
        <f>IFERROR(INDEX(Расходка[Наименование расходного материала],MATCH(Расходка[№],Поиск_расходки[Индекс10],0)),"")</f>
        <v>Runthrough NS Hypercoat</v>
      </c>
      <c r="AB35" s="116" t="str">
        <f>IFERROR(INDEX(Расходка[Наименование расходного материала],MATCH(Расходка[№],Поиск_расходки[Индекс11],0)),"")</f>
        <v>Runthrough NS Hypercoat</v>
      </c>
      <c r="AC35" s="116" t="str">
        <f>IFERROR(INDEX(Расходка[Наименование расходного материала],MATCH(Расходка[№],Поиск_расходки[Индекс12],0)),"")</f>
        <v>Runthrough NS Hypercoat</v>
      </c>
      <c r="AD35" s="116" t="str">
        <f>IFERROR(INDEX(Расходка[Наименование расходного материала],MATCH(Расходка[№],Поиск_расходки[Индекс13],0)),"")</f>
        <v>Runthrough NS Hypercoat</v>
      </c>
      <c r="AF35" s="4" t="s">
        <v>5</v>
      </c>
      <c r="AG35" s="4" t="s">
        <v>499</v>
      </c>
    </row>
    <row r="36" spans="1:33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>Runthrough NS Intermediate</v>
      </c>
      <c r="Y36" s="116" t="str">
        <f>IFERROR(INDEX(Расходка[Наименование расходного материала],MATCH(Расходка[№],Поиск_расходки[Индекс8],0)),"")</f>
        <v>Runthrough NS Intermediate</v>
      </c>
      <c r="Z36" s="116" t="str">
        <f>IFERROR(INDEX(Расходка[Наименование расходного материала],MATCH(Расходка[№],Поиск_расходки[Индекс9],0)),"")</f>
        <v>Runthrough NS Intermediate</v>
      </c>
      <c r="AA36" s="116" t="str">
        <f>IFERROR(INDEX(Расходка[Наименование расходного материала],MATCH(Расходка[№],Поиск_расходки[Индекс10],0)),"")</f>
        <v>Runthrough NS Intermediate</v>
      </c>
      <c r="AB36" s="116" t="str">
        <f>IFERROR(INDEX(Расходка[Наименование расходного материала],MATCH(Расходка[№],Поиск_расходки[Индекс11],0)),"")</f>
        <v>Runthrough NS Intermediate</v>
      </c>
      <c r="AC36" s="116" t="str">
        <f>IFERROR(INDEX(Расходка[Наименование расходного материала],MATCH(Расходка[№],Поиск_расходки[Индекс12],0)),"")</f>
        <v>Runthrough NS Intermediate</v>
      </c>
      <c r="AD36" s="116" t="str">
        <f>IFERROR(INDEX(Расходка[Наименование расходного материала],MATCH(Расходка[№],Поиск_расходки[Индекс13],0)),"")</f>
        <v>Runthrough NS Intermediate</v>
      </c>
      <c r="AF36" s="4" t="s">
        <v>5</v>
      </c>
      <c r="AG36" s="4" t="s">
        <v>441</v>
      </c>
    </row>
    <row r="37" spans="1:33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>Sion</v>
      </c>
      <c r="Y37" s="116" t="str">
        <f>IFERROR(INDEX(Расходка[Наименование расходного материала],MATCH(Расходка[№],Поиск_расходки[Индекс8],0)),"")</f>
        <v>Sion</v>
      </c>
      <c r="Z37" s="116" t="str">
        <f>IFERROR(INDEX(Расходка[Наименование расходного материала],MATCH(Расходка[№],Поиск_расходки[Индекс9],0)),"")</f>
        <v>Sion</v>
      </c>
      <c r="AA37" s="116" t="str">
        <f>IFERROR(INDEX(Расходка[Наименование расходного материала],MATCH(Расходка[№],Поиск_расходки[Индекс10],0)),"")</f>
        <v>Sion</v>
      </c>
      <c r="AB37" s="116" t="str">
        <f>IFERROR(INDEX(Расходка[Наименование расходного материала],MATCH(Расходка[№],Поиск_расходки[Индекс11],0)),"")</f>
        <v>Sion</v>
      </c>
      <c r="AC37" s="116" t="str">
        <f>IFERROR(INDEX(Расходка[Наименование расходного материала],MATCH(Расходка[№],Поиск_расходки[Индекс12],0)),"")</f>
        <v>Sion</v>
      </c>
      <c r="AD37" s="116" t="str">
        <f>IFERROR(INDEX(Расходка[Наименование расходного материала],MATCH(Расходка[№],Поиск_расходки[Индекс13],0)),"")</f>
        <v>Sion</v>
      </c>
      <c r="AF37" s="4" t="s">
        <v>6</v>
      </c>
      <c r="AG37" s="4" t="s">
        <v>414</v>
      </c>
    </row>
    <row r="38" spans="1:33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>Sion Black</v>
      </c>
      <c r="Y38" s="116" t="str">
        <f>IFERROR(INDEX(Расходка[Наименование расходного материала],MATCH(Расходка[№],Поиск_расходки[Индекс8],0)),"")</f>
        <v>Sion Black</v>
      </c>
      <c r="Z38" s="116" t="str">
        <f>IFERROR(INDEX(Расходка[Наименование расходного материала],MATCH(Расходка[№],Поиск_расходки[Индекс9],0)),"")</f>
        <v>Sion Black</v>
      </c>
      <c r="AA38" s="116" t="str">
        <f>IFERROR(INDEX(Расходка[Наименование расходного материала],MATCH(Расходка[№],Поиск_расходки[Индекс10],0)),"")</f>
        <v>Sion Black</v>
      </c>
      <c r="AB38" s="116" t="str">
        <f>IFERROR(INDEX(Расходка[Наименование расходного материала],MATCH(Расходка[№],Поиск_расходки[Индекс11],0)),"")</f>
        <v>Sion Black</v>
      </c>
      <c r="AC38" s="116" t="str">
        <f>IFERROR(INDEX(Расходка[Наименование расходного материала],MATCH(Расходка[№],Поиск_расходки[Индекс12],0)),"")</f>
        <v>Sion Black</v>
      </c>
      <c r="AD38" s="116" t="str">
        <f>IFERROR(INDEX(Расходка[Наименование расходного материала],MATCH(Расходка[№],Поиск_расходки[Индекс13],0)),"")</f>
        <v>Sion Black</v>
      </c>
      <c r="AF38" s="4" t="s">
        <v>6</v>
      </c>
      <c r="AG38" s="4" t="s">
        <v>501</v>
      </c>
    </row>
    <row r="39" spans="1:33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>Sion Blue</v>
      </c>
      <c r="Y39" s="116" t="str">
        <f>IFERROR(INDEX(Расходка[Наименование расходного материала],MATCH(Расходка[№],Поиск_расходки[Индекс8],0)),"")</f>
        <v>Sion Blue</v>
      </c>
      <c r="Z39" s="116" t="str">
        <f>IFERROR(INDEX(Расходка[Наименование расходного материала],MATCH(Расходка[№],Поиск_расходки[Индекс9],0)),"")</f>
        <v>Sion Blue</v>
      </c>
      <c r="AA39" s="116" t="str">
        <f>IFERROR(INDEX(Расходка[Наименование расходного материала],MATCH(Расходка[№],Поиск_расходки[Индекс10],0)),"")</f>
        <v>Sion Blue</v>
      </c>
      <c r="AB39" s="116" t="str">
        <f>IFERROR(INDEX(Расходка[Наименование расходного материала],MATCH(Расходка[№],Поиск_расходки[Индекс11],0)),"")</f>
        <v>Sion Blue</v>
      </c>
      <c r="AC39" s="116" t="str">
        <f>IFERROR(INDEX(Расходка[Наименование расходного материала],MATCH(Расходка[№],Поиск_расходки[Индекс12],0)),"")</f>
        <v>Sion Blue</v>
      </c>
      <c r="AD39" s="116" t="str">
        <f>IFERROR(INDEX(Расходка[Наименование расходного материала],MATCH(Расходка[№],Поиск_расходки[Индекс13],0)),"")</f>
        <v>Sion Blue</v>
      </c>
      <c r="AF39" s="4" t="s">
        <v>6</v>
      </c>
      <c r="AG39" s="4" t="s">
        <v>442</v>
      </c>
    </row>
    <row r="40" spans="1:33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>Thunder</v>
      </c>
      <c r="Y40" s="116" t="str">
        <f>IFERROR(INDEX(Расходка[Наименование расходного материала],MATCH(Расходка[№],Поиск_расходки[Индекс8],0)),"")</f>
        <v>Thunder</v>
      </c>
      <c r="Z40" s="116" t="str">
        <f>IFERROR(INDEX(Расходка[Наименование расходного материала],MATCH(Расходка[№],Поиск_расходки[Индекс9],0)),"")</f>
        <v>Thunder</v>
      </c>
      <c r="AA40" s="116" t="str">
        <f>IFERROR(INDEX(Расходка[Наименование расходного материала],MATCH(Расходка[№],Поиск_расходки[Индекс10],0)),"")</f>
        <v>Thunder</v>
      </c>
      <c r="AB40" s="116" t="str">
        <f>IFERROR(INDEX(Расходка[Наименование расходного материала],MATCH(Расходка[№],Поиск_расходки[Индекс11],0)),"")</f>
        <v>Thunder</v>
      </c>
      <c r="AC40" s="116" t="str">
        <f>IFERROR(INDEX(Расходка[Наименование расходного материала],MATCH(Расходка[№],Поиск_расходки[Индекс12],0)),"")</f>
        <v>Thunder</v>
      </c>
      <c r="AD40" s="116" t="str">
        <f>IFERROR(INDEX(Расходка[Наименование расходного материала],MATCH(Расходка[№],Поиск_расходки[Индекс13],0)),"")</f>
        <v>Thunder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>Whisper MS</v>
      </c>
      <c r="Y41" s="116" t="str">
        <f>IFERROR(INDEX(Расходка[Наименование расходного материала],MATCH(Расходка[№],Поиск_расходки[Индекс8],0)),"")</f>
        <v>Whisper MS</v>
      </c>
      <c r="Z41" s="116" t="str">
        <f>IFERROR(INDEX(Расходка[Наименование расходного материала],MATCH(Расходка[№],Поиск_расходки[Индекс9],0)),"")</f>
        <v>Whisper MS</v>
      </c>
      <c r="AA41" s="116" t="str">
        <f>IFERROR(INDEX(Расходка[Наименование расходного материала],MATCH(Расходка[№],Поиск_расходки[Индекс10],0)),"")</f>
        <v>Whisper MS</v>
      </c>
      <c r="AB41" s="116" t="str">
        <f>IFERROR(INDEX(Расходка[Наименование расходного материала],MATCH(Расходка[№],Поиск_расходки[Индекс11],0)),"")</f>
        <v>Whisper MS</v>
      </c>
      <c r="AC41" s="116" t="str">
        <f>IFERROR(INDEX(Расходка[Наименование расходного материала],MATCH(Расходка[№],Поиск_расходки[Индекс12],0)),"")</f>
        <v>Whisper MS</v>
      </c>
      <c r="AD41" s="116" t="str">
        <f>IFERROR(INDEX(Расходка[Наименование расходного материала],MATCH(Расходка[№],Поиск_расходки[Индекс13],0)),"")</f>
        <v>Whisper MS</v>
      </c>
      <c r="AF41" s="4" t="s">
        <v>6</v>
      </c>
      <c r="AG41" s="4" t="s">
        <v>444</v>
      </c>
    </row>
    <row r="42" spans="1:33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>Winn 200T</v>
      </c>
      <c r="Y42" s="116" t="str">
        <f>IFERROR(INDEX(Расходка[Наименование расходного материала],MATCH(Расходка[№],Поиск_расходки[Индекс8],0)),"")</f>
        <v>Winn 200T</v>
      </c>
      <c r="Z42" s="116" t="str">
        <f>IFERROR(INDEX(Расходка[Наименование расходного материала],MATCH(Расходка[№],Поиск_расходки[Индекс9],0)),"")</f>
        <v>Winn 200T</v>
      </c>
      <c r="AA42" s="116" t="str">
        <f>IFERROR(INDEX(Расходка[Наименование расходного материала],MATCH(Расходка[№],Поиск_расходки[Индекс10],0)),"")</f>
        <v>Winn 200T</v>
      </c>
      <c r="AB42" s="116" t="str">
        <f>IFERROR(INDEX(Расходка[Наименование расходного материала],MATCH(Расходка[№],Поиск_расходки[Индекс11],0)),"")</f>
        <v>Winn 200T</v>
      </c>
      <c r="AC42" s="116" t="str">
        <f>IFERROR(INDEX(Расходка[Наименование расходного материала],MATCH(Расходка[№],Поиск_расходки[Индекс12],0)),"")</f>
        <v>Winn 200T</v>
      </c>
      <c r="AD42" s="116" t="str">
        <f>IFERROR(INDEX(Расходка[Наименование расходного материала],MATCH(Расходка[№],Поиск_расходки[Индекс13],0)),"")</f>
        <v>Winn 200T</v>
      </c>
      <c r="AF42" s="4" t="s">
        <v>6</v>
      </c>
      <c r="AG42" s="4" t="s">
        <v>445</v>
      </c>
    </row>
    <row r="43" spans="1:33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3" s="4" t="s">
        <v>6</v>
      </c>
      <c r="AG43" s="4" t="s">
        <v>418</v>
      </c>
    </row>
    <row r="44" spans="1:33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4" s="4" t="s">
        <v>6</v>
      </c>
      <c r="AG44" s="4" t="s">
        <v>446</v>
      </c>
    </row>
    <row r="45" spans="1:33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>BMS, Integtity</v>
      </c>
      <c r="Y45" s="116" t="str">
        <f>IFERROR(INDEX(Расходка[Наименование расходного материала],MATCH(Расходка[№],Поиск_расходки[Индекс8],0)),"")</f>
        <v>BMS, Integtity</v>
      </c>
      <c r="Z45" s="116" t="str">
        <f>IFERROR(INDEX(Расходка[Наименование расходного материала],MATCH(Расходка[№],Поиск_расходки[Индекс9],0)),"")</f>
        <v>BMS, Integtity</v>
      </c>
      <c r="AA45" s="116" t="str">
        <f>IFERROR(INDEX(Расходка[Наименование расходного материала],MATCH(Расходка[№],Поиск_расходки[Индекс10],0)),"")</f>
        <v>BMS, Integtity</v>
      </c>
      <c r="AB45" s="116" t="str">
        <f>IFERROR(INDEX(Расходка[Наименование расходного материала],MATCH(Расходка[№],Поиск_расходки[Индекс11],0)),"")</f>
        <v>BMS, Integtity</v>
      </c>
      <c r="AC45" s="116" t="str">
        <f>IFERROR(INDEX(Расходка[Наименование расходного материала],MATCH(Расходка[№],Поиск_расходки[Индекс12],0)),"")</f>
        <v>BMS, Integtity</v>
      </c>
      <c r="AD45" s="116" t="str">
        <f>IFERROR(INDEX(Расходка[Наименование расходного материала],MATCH(Расходка[№],Поиск_расходки[Индекс13],0)),"")</f>
        <v>BMS, Integtity</v>
      </c>
      <c r="AF45" s="4" t="s">
        <v>6</v>
      </c>
      <c r="AG45" s="4" t="s">
        <v>447</v>
      </c>
    </row>
    <row r="46" spans="1:33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>DES, Calipso</v>
      </c>
      <c r="Y46" s="116" t="str">
        <f>IFERROR(INDEX(Расходка[Наименование расходного материала],MATCH(Расходка[№],Поиск_расходки[Индекс8],0)),"")</f>
        <v>DES, Calipso</v>
      </c>
      <c r="Z46" s="116" t="str">
        <f>IFERROR(INDEX(Расходка[Наименование расходного материала],MATCH(Расходка[№],Поиск_расходки[Индекс9],0)),"")</f>
        <v>DES, Calipso</v>
      </c>
      <c r="AA46" s="116" t="str">
        <f>IFERROR(INDEX(Расходка[Наименование расходного материала],MATCH(Расходка[№],Поиск_расходки[Индекс10],0)),"")</f>
        <v>DES, Calipso</v>
      </c>
      <c r="AB46" s="116" t="str">
        <f>IFERROR(INDEX(Расходка[Наименование расходного материала],MATCH(Расходка[№],Поиск_расходки[Индекс11],0)),"")</f>
        <v>DES, Calipso</v>
      </c>
      <c r="AC46" s="116" t="str">
        <f>IFERROR(INDEX(Расходка[Наименование расходного материала],MATCH(Расходка[№],Поиск_расходки[Индекс12],0)),"")</f>
        <v>DES, Calipso</v>
      </c>
      <c r="AD46" s="116" t="str">
        <f>IFERROR(INDEX(Расходка[Наименование расходного материала],MATCH(Расходка[№],Поиск_расходки[Индекс13],0)),"")</f>
        <v>DES, Calipso</v>
      </c>
      <c r="AF46" s="4" t="s">
        <v>6</v>
      </c>
      <c r="AG46" s="4" t="s">
        <v>448</v>
      </c>
    </row>
    <row r="47" spans="1:33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>DES, NanoMed</v>
      </c>
      <c r="Y47" s="116" t="str">
        <f>IFERROR(INDEX(Расходка[Наименование расходного материала],MATCH(Расходка[№],Поиск_расходки[Индекс8],0)),"")</f>
        <v>DES, NanoMed</v>
      </c>
      <c r="Z47" s="116" t="str">
        <f>IFERROR(INDEX(Расходка[Наименование расходного материала],MATCH(Расходка[№],Поиск_расходки[Индекс9],0)),"")</f>
        <v>DES, NanoMed</v>
      </c>
      <c r="AA47" s="116" t="str">
        <f>IFERROR(INDEX(Расходка[Наименование расходного материала],MATCH(Расходка[№],Поиск_расходки[Индекс10],0)),"")</f>
        <v>DES, NanoMed</v>
      </c>
      <c r="AB47" s="116" t="str">
        <f>IFERROR(INDEX(Расходка[Наименование расходного материала],MATCH(Расходка[№],Поиск_расходки[Индекс11],0)),"")</f>
        <v>DES, NanoMed</v>
      </c>
      <c r="AC47" s="116" t="str">
        <f>IFERROR(INDEX(Расходка[Наименование расходного материала],MATCH(Расходка[№],Поиск_расходки[Индекс12],0)),"")</f>
        <v>DES, NanoMed</v>
      </c>
      <c r="AD47" s="116" t="str">
        <f>IFERROR(INDEX(Расходка[Наименование расходного материала],MATCH(Расходка[№],Поиск_расходки[Индекс13],0)),"")</f>
        <v>DES, NanoMed</v>
      </c>
      <c r="AF47" s="4" t="s">
        <v>6</v>
      </c>
      <c r="AG47" s="4" t="s">
        <v>449</v>
      </c>
    </row>
    <row r="48" spans="1:33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1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>DES, Resolute Integtity</v>
      </c>
      <c r="Y48" s="116" t="str">
        <f>IFERROR(INDEX(Расходка[Наименование расходного материала],MATCH(Расходка[№],Поиск_расходки[Индекс8],0)),"")</f>
        <v>DES, Resolute Integtity</v>
      </c>
      <c r="Z48" s="116" t="str">
        <f>IFERROR(INDEX(Расходка[Наименование расходного материала],MATCH(Расходка[№],Поиск_расходки[Индекс9],0)),"")</f>
        <v>DES, Resolute Integtity</v>
      </c>
      <c r="AA48" s="116" t="str">
        <f>IFERROR(INDEX(Расходка[Наименование расходного материала],MATCH(Расходка[№],Поиск_расходки[Индекс10],0)),"")</f>
        <v>DES, Resolute Integtity</v>
      </c>
      <c r="AB48" s="116" t="str">
        <f>IFERROR(INDEX(Расходка[Наименование расходного материала],MATCH(Расходка[№],Поиск_расходки[Индекс11],0)),"")</f>
        <v>DES, Resolute Integtity</v>
      </c>
      <c r="AC48" s="116" t="str">
        <f>IFERROR(INDEX(Расходка[Наименование расходного материала],MATCH(Расходка[№],Поиск_расходки[Индекс12],0)),"")</f>
        <v>DES, Resolute Integtity</v>
      </c>
      <c r="AD48" s="116" t="str">
        <f>IFERROR(INDEX(Расходка[Наименование расходного материала],MATCH(Расходка[№],Поиск_расходки[Индекс13],0)),"")</f>
        <v>DES, Resolute Integtity</v>
      </c>
      <c r="AF48" s="4" t="s">
        <v>6</v>
      </c>
      <c r="AG48" s="4" t="s">
        <v>450</v>
      </c>
    </row>
    <row r="49" spans="1:33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>DES, Yukon Chrome PC</v>
      </c>
      <c r="Y49" s="116" t="str">
        <f>IFERROR(INDEX(Расходка[Наименование расходного материала],MATCH(Расходка[№],Поиск_расходки[Индекс8],0)),"")</f>
        <v>DES, Yukon Chrome PC</v>
      </c>
      <c r="Z49" s="116" t="str">
        <f>IFERROR(INDEX(Расходка[Наименование расходного материала],MATCH(Расходка[№],Поиск_расходки[Индекс9],0)),"")</f>
        <v>DES, Yukon Chrome PC</v>
      </c>
      <c r="AA49" s="116" t="str">
        <f>IFERROR(INDEX(Расходка[Наименование расходного материала],MATCH(Расходка[№],Поиск_расходки[Индекс10],0)),"")</f>
        <v>DES, Yukon Chrome PC</v>
      </c>
      <c r="AB49" s="116" t="str">
        <f>IFERROR(INDEX(Расходка[Наименование расходного материала],MATCH(Расходка[№],Поиск_расходки[Индекс11],0)),"")</f>
        <v>DES, Yukon Chrome PC</v>
      </c>
      <c r="AC49" s="116" t="str">
        <f>IFERROR(INDEX(Расходка[Наименование расходного материала],MATCH(Расходка[№],Поиск_расходки[Индекс12],0)),"")</f>
        <v>DES, Yukon Chrome PC</v>
      </c>
      <c r="AD49" s="116" t="str">
        <f>IFERROR(INDEX(Расходка[Наименование расходного материала],MATCH(Расходка[№],Поиск_расходки[Индекс13],0)),"")</f>
        <v>DES, Yukon Chrome PC</v>
      </c>
      <c r="AF49" s="4" t="s">
        <v>6</v>
      </c>
      <c r="AG49" s="4" t="s">
        <v>451</v>
      </c>
    </row>
    <row r="50" spans="1:33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>DES, Firehawk</v>
      </c>
      <c r="Y50" s="116" t="str">
        <f>IFERROR(INDEX(Расходка[Наименование расходного материала],MATCH(Расходка[№],Поиск_расходки[Индекс8],0)),"")</f>
        <v>DES, Firehawk</v>
      </c>
      <c r="Z50" s="116" t="str">
        <f>IFERROR(INDEX(Расходка[Наименование расходного материала],MATCH(Расходка[№],Поиск_расходки[Индекс9],0)),"")</f>
        <v>DES, Firehawk</v>
      </c>
      <c r="AA50" s="116" t="str">
        <f>IFERROR(INDEX(Расходка[Наименование расходного материала],MATCH(Расходка[№],Поиск_расходки[Индекс10],0)),"")</f>
        <v>DES, Firehawk</v>
      </c>
      <c r="AB50" s="116" t="str">
        <f>IFERROR(INDEX(Расходка[Наименование расходного материала],MATCH(Расходка[№],Поиск_расходки[Индекс11],0)),"")</f>
        <v>DES, Firehawk</v>
      </c>
      <c r="AC50" s="116" t="str">
        <f>IFERROR(INDEX(Расходка[Наименование расходного материала],MATCH(Расходка[№],Поиск_расходки[Индекс12],0)),"")</f>
        <v>DES, Firehawk</v>
      </c>
      <c r="AD50" s="116" t="str">
        <f>IFERROR(INDEX(Расходка[Наименование расходного материала],MATCH(Расходка[№],Поиск_расходки[Индекс13],0)),"")</f>
        <v>DES, Firehawk</v>
      </c>
      <c r="AF50" s="4" t="s">
        <v>6</v>
      </c>
      <c r="AG50" s="4" t="s">
        <v>452</v>
      </c>
    </row>
    <row r="51" spans="1:33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>DES, Resolute Onyx</v>
      </c>
      <c r="Y51" s="116" t="str">
        <f>IFERROR(INDEX(Расходка[Наименование расходного материала],MATCH(Расходка[№],Поиск_расходки[Индекс8],0)),"")</f>
        <v>DES, Resolute Onyx</v>
      </c>
      <c r="Z51" s="116" t="str">
        <f>IFERROR(INDEX(Расходка[Наименование расходного материала],MATCH(Расходка[№],Поиск_расходки[Индекс9],0)),"")</f>
        <v>DES, Resolute Onyx</v>
      </c>
      <c r="AA51" s="116" t="str">
        <f>IFERROR(INDEX(Расходка[Наименование расходного материала],MATCH(Расходка[№],Поиск_расходки[Индекс10],0)),"")</f>
        <v>DES, Resolute Onyx</v>
      </c>
      <c r="AB51" s="116" t="str">
        <f>IFERROR(INDEX(Расходка[Наименование расходного материала],MATCH(Расходка[№],Поиск_расходки[Индекс11],0)),"")</f>
        <v>DES, Resolute Onyx</v>
      </c>
      <c r="AC51" s="116" t="str">
        <f>IFERROR(INDEX(Расходка[Наименование расходного материала],MATCH(Расходка[№],Поиск_расходки[Индекс12],0)),"")</f>
        <v>DES, Resolute Onyx</v>
      </c>
      <c r="AD51" s="116" t="str">
        <f>IFERROR(INDEX(Расходка[Наименование расходного материала],MATCH(Расходка[№],Поиск_расходки[Индекс13],0)),"")</f>
        <v>DES, Resolute Onyx</v>
      </c>
      <c r="AF51" s="4" t="s">
        <v>6</v>
      </c>
      <c r="AG51" s="4" t="s">
        <v>453</v>
      </c>
    </row>
    <row r="52" spans="1:33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>Guidezilla™ II 6F</v>
      </c>
      <c r="Y52" s="116" t="str">
        <f>IFERROR(INDEX(Расходка[Наименование расходного материала],MATCH(Расходка[№],Поиск_расходки[Индекс8],0)),"")</f>
        <v>Guidezilla™ II 6F</v>
      </c>
      <c r="Z52" s="116" t="str">
        <f>IFERROR(INDEX(Расходка[Наименование расходного материала],MATCH(Расходка[№],Поиск_расходки[Индекс9],0)),"")</f>
        <v>Guidezilla™ II 6F</v>
      </c>
      <c r="AA52" s="116" t="str">
        <f>IFERROR(INDEX(Расходка[Наименование расходного материала],MATCH(Расходка[№],Поиск_расходки[Индекс10],0)),"")</f>
        <v>Guidezilla™ II 6F</v>
      </c>
      <c r="AB52" s="116" t="str">
        <f>IFERROR(INDEX(Расходка[Наименование расходного материала],MATCH(Расходка[№],Поиск_расходки[Индекс11],0)),"")</f>
        <v>Guidezilla™ II 6F</v>
      </c>
      <c r="AC52" s="116" t="str">
        <f>IFERROR(INDEX(Расходка[Наименование расходного материала],MATCH(Расходка[№],Поиск_расходки[Индекс12],0)),"")</f>
        <v>Guidezilla™ II 6F</v>
      </c>
      <c r="AD52" s="116" t="str">
        <f>IFERROR(INDEX(Расходка[Наименование расходного материала],MATCH(Расходка[№],Поиск_расходки[Индекс13],0)),"")</f>
        <v>Guidezilla™ II 6F</v>
      </c>
      <c r="AF52" s="4" t="s">
        <v>6</v>
      </c>
      <c r="AG52" s="4" t="s">
        <v>454</v>
      </c>
    </row>
    <row r="53" spans="1:33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>Telescope ™ II 6F</v>
      </c>
      <c r="Y53" s="116" t="str">
        <f>IFERROR(INDEX(Расходка[Наименование расходного материала],MATCH(Расходка[№],Поиск_расходки[Индекс8],0)),"")</f>
        <v>Telescope ™ II 6F</v>
      </c>
      <c r="Z53" s="116" t="str">
        <f>IFERROR(INDEX(Расходка[Наименование расходного материала],MATCH(Расходка[№],Поиск_расходки[Индекс9],0)),"")</f>
        <v>Telescope ™ II 6F</v>
      </c>
      <c r="AA53" s="116" t="str">
        <f>IFERROR(INDEX(Расходка[Наименование расходного материала],MATCH(Расходка[№],Поиск_расходки[Индекс10],0)),"")</f>
        <v>Telescope ™ II 6F</v>
      </c>
      <c r="AB53" s="116" t="str">
        <f>IFERROR(INDEX(Расходка[Наименование расходного материала],MATCH(Расходка[№],Поиск_расходки[Индекс11],0)),"")</f>
        <v>Telescope ™ II 6F</v>
      </c>
      <c r="AC53" s="116" t="str">
        <f>IFERROR(INDEX(Расходка[Наименование расходного материала],MATCH(Расходка[№],Поиск_расходки[Индекс12],0)),"")</f>
        <v>Telescope ™ II 6F</v>
      </c>
      <c r="AD53" s="116" t="str">
        <f>IFERROR(INDEX(Расходка[Наименование расходного материала],MATCH(Расходка[№],Поиск_расходки[Индекс13],0)),"")</f>
        <v>Telescope ™ II 6F</v>
      </c>
      <c r="AF53" s="4" t="s">
        <v>6</v>
      </c>
      <c r="AG53" s="4" t="s">
        <v>455</v>
      </c>
    </row>
    <row r="54" spans="1:33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>Launcher 6F AL 1</v>
      </c>
      <c r="Y54" s="116" t="str">
        <f>IFERROR(INDEX(Расходка[Наименование расходного материала],MATCH(Расходка[№],Поиск_расходки[Индекс8],0)),"")</f>
        <v>Launcher 6F AL 1</v>
      </c>
      <c r="Z54" s="116" t="str">
        <f>IFERROR(INDEX(Расходка[Наименование расходного материала],MATCH(Расходка[№],Поиск_расходки[Индекс9],0)),"")</f>
        <v>Launcher 6F AL 1</v>
      </c>
      <c r="AA54" s="116" t="str">
        <f>IFERROR(INDEX(Расходка[Наименование расходного материала],MATCH(Расходка[№],Поиск_расходки[Индекс10],0)),"")</f>
        <v>Launcher 6F AL 1</v>
      </c>
      <c r="AB54" s="116" t="str">
        <f>IFERROR(INDEX(Расходка[Наименование расходного материала],MATCH(Расходка[№],Поиск_расходки[Индекс11],0)),"")</f>
        <v>Launcher 6F AL 1</v>
      </c>
      <c r="AC54" s="116" t="str">
        <f>IFERROR(INDEX(Расходка[Наименование расходного материала],MATCH(Расходка[№],Поиск_расходки[Индекс12],0)),"")</f>
        <v>Launcher 6F AL 1</v>
      </c>
      <c r="AD54" s="116" t="str">
        <f>IFERROR(INDEX(Расходка[Наименование расходного материала],MATCH(Расходка[№],Поиск_расходки[Индекс13],0)),"")</f>
        <v>Launcher 6F AL 1</v>
      </c>
      <c r="AF54" s="4" t="s">
        <v>6</v>
      </c>
      <c r="AG54" s="4" t="s">
        <v>456</v>
      </c>
    </row>
    <row r="55" spans="1:33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>Launcher 6F AL 2</v>
      </c>
      <c r="Y55" s="116" t="str">
        <f>IFERROR(INDEX(Расходка[Наименование расходного материала],MATCH(Расходка[№],Поиск_расходки[Индекс8],0)),"")</f>
        <v>Launcher 6F AL 2</v>
      </c>
      <c r="Z55" s="116" t="str">
        <f>IFERROR(INDEX(Расходка[Наименование расходного материала],MATCH(Расходка[№],Поиск_расходки[Индекс9],0)),"")</f>
        <v>Launcher 6F AL 2</v>
      </c>
      <c r="AA55" s="116" t="str">
        <f>IFERROR(INDEX(Расходка[Наименование расходного материала],MATCH(Расходка[№],Поиск_расходки[Индекс10],0)),"")</f>
        <v>Launcher 6F AL 2</v>
      </c>
      <c r="AB55" s="116" t="str">
        <f>IFERROR(INDEX(Расходка[Наименование расходного материала],MATCH(Расходка[№],Поиск_расходки[Индекс11],0)),"")</f>
        <v>Launcher 6F AL 2</v>
      </c>
      <c r="AC55" s="116" t="str">
        <f>IFERROR(INDEX(Расходка[Наименование расходного материала],MATCH(Расходка[№],Поиск_расходки[Индекс12],0)),"")</f>
        <v>Launcher 6F AL 2</v>
      </c>
      <c r="AD55" s="116" t="str">
        <f>IFERROR(INDEX(Расходка[Наименование расходного материала],MATCH(Расходка[№],Поиск_расходки[Индекс13],0)),"")</f>
        <v>Launcher 6F AL 2</v>
      </c>
      <c r="AF55" s="4" t="s">
        <v>6</v>
      </c>
      <c r="AG55" s="4" t="s">
        <v>457</v>
      </c>
    </row>
    <row r="56" spans="1:33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1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>Launcher 6F EBU 3.5</v>
      </c>
      <c r="Y56" s="116" t="str">
        <f>IFERROR(INDEX(Расходка[Наименование расходного материала],MATCH(Расходка[№],Поиск_расходки[Индекс8],0)),"")</f>
        <v>Launcher 6F EBU 3.5</v>
      </c>
      <c r="Z56" s="116" t="str">
        <f>IFERROR(INDEX(Расходка[Наименование расходного материала],MATCH(Расходка[№],Поиск_расходки[Индекс9],0)),"")</f>
        <v>Launcher 6F EBU 3.5</v>
      </c>
      <c r="AA56" s="116" t="str">
        <f>IFERROR(INDEX(Расходка[Наименование расходного материала],MATCH(Расходка[№],Поиск_расходки[Индекс10],0)),"")</f>
        <v>Launcher 6F EBU 3.5</v>
      </c>
      <c r="AB56" s="116" t="str">
        <f>IFERROR(INDEX(Расходка[Наименование расходного материала],MATCH(Расходка[№],Поиск_расходки[Индекс11],0)),"")</f>
        <v>Launcher 6F EBU 3.5</v>
      </c>
      <c r="AC56" s="116" t="str">
        <f>IFERROR(INDEX(Расходка[Наименование расходного материала],MATCH(Расходка[№],Поиск_расходки[Индекс12],0)),"")</f>
        <v>Launcher 6F EBU 3.5</v>
      </c>
      <c r="AD56" s="116" t="str">
        <f>IFERROR(INDEX(Расходка[Наименование расходного материала],MATCH(Расходка[№],Поиск_расходки[Индекс13],0)),"")</f>
        <v>Launcher 6F EBU 3.5</v>
      </c>
      <c r="AF56" s="4" t="s">
        <v>6</v>
      </c>
      <c r="AG56" s="4" t="s">
        <v>458</v>
      </c>
    </row>
    <row r="57" spans="1:33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>Launcher 6F EBU 4.0</v>
      </c>
      <c r="Y57" s="116" t="str">
        <f>IFERROR(INDEX(Расходка[Наименование расходного материала],MATCH(Расходка[№],Поиск_расходки[Индекс8],0)),"")</f>
        <v>Launcher 6F EBU 4.0</v>
      </c>
      <c r="Z57" s="116" t="str">
        <f>IFERROR(INDEX(Расходка[Наименование расходного материала],MATCH(Расходка[№],Поиск_расходки[Индекс9],0)),"")</f>
        <v>Launcher 6F EBU 4.0</v>
      </c>
      <c r="AA57" s="116" t="str">
        <f>IFERROR(INDEX(Расходка[Наименование расходного материала],MATCH(Расходка[№],Поиск_расходки[Индекс10],0)),"")</f>
        <v>Launcher 6F EBU 4.0</v>
      </c>
      <c r="AB57" s="116" t="str">
        <f>IFERROR(INDEX(Расходка[Наименование расходного материала],MATCH(Расходка[№],Поиск_расходки[Индекс11],0)),"")</f>
        <v>Launcher 6F EBU 4.0</v>
      </c>
      <c r="AC57" s="116" t="str">
        <f>IFERROR(INDEX(Расходка[Наименование расходного материала],MATCH(Расходка[№],Поиск_расходки[Индекс12],0)),"")</f>
        <v>Launcher 6F EBU 4.0</v>
      </c>
      <c r="AD57" s="116" t="str">
        <f>IFERROR(INDEX(Расходка[Наименование расходного материала],MATCH(Расходка[№],Поиск_расходки[Индекс13],0)),"")</f>
        <v>Launcher 6F EBU 4.0</v>
      </c>
      <c r="AF57" s="4" t="s">
        <v>6</v>
      </c>
      <c r="AG57" s="4" t="s">
        <v>459</v>
      </c>
    </row>
    <row r="58" spans="1:33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>Launcher 6F JL 3.5</v>
      </c>
      <c r="Y58" s="116" t="str">
        <f>IFERROR(INDEX(Расходка[Наименование расходного материала],MATCH(Расходка[№],Поиск_расходки[Индекс8],0)),"")</f>
        <v>Launcher 6F JL 3.5</v>
      </c>
      <c r="Z58" s="116" t="str">
        <f>IFERROR(INDEX(Расходка[Наименование расходного материала],MATCH(Расходка[№],Поиск_расходки[Индекс9],0)),"")</f>
        <v>Launcher 6F JL 3.5</v>
      </c>
      <c r="AA58" s="116" t="str">
        <f>IFERROR(INDEX(Расходка[Наименование расходного материала],MATCH(Расходка[№],Поиск_расходки[Индекс10],0)),"")</f>
        <v>Launcher 6F JL 3.5</v>
      </c>
      <c r="AB58" s="116" t="str">
        <f>IFERROR(INDEX(Расходка[Наименование расходного материала],MATCH(Расходка[№],Поиск_расходки[Индекс11],0)),"")</f>
        <v>Launcher 6F JL 3.5</v>
      </c>
      <c r="AC58" s="116" t="str">
        <f>IFERROR(INDEX(Расходка[Наименование расходного материала],MATCH(Расходка[№],Поиск_расходки[Индекс12],0)),"")</f>
        <v>Launcher 6F JL 3.5</v>
      </c>
      <c r="AD58" s="116" t="str">
        <f>IFERROR(INDEX(Расходка[Наименование расходного материала],MATCH(Расходка[№],Поиск_расходки[Индекс13],0)),"")</f>
        <v>Launcher 6F JL 3.5</v>
      </c>
      <c r="AF58" s="4" t="s">
        <v>6</v>
      </c>
      <c r="AG58" s="4" t="s">
        <v>460</v>
      </c>
    </row>
    <row r="59" spans="1:33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>Launcher 6F JL 4.0</v>
      </c>
      <c r="Y59" s="116" t="str">
        <f>IFERROR(INDEX(Расходка[Наименование расходного материала],MATCH(Расходка[№],Поиск_расходки[Индекс8],0)),"")</f>
        <v>Launcher 6F JL 4.0</v>
      </c>
      <c r="Z59" s="116" t="str">
        <f>IFERROR(INDEX(Расходка[Наименование расходного материала],MATCH(Расходка[№],Поиск_расходки[Индекс9],0)),"")</f>
        <v>Launcher 6F JL 4.0</v>
      </c>
      <c r="AA59" s="116" t="str">
        <f>IFERROR(INDEX(Расходка[Наименование расходного материала],MATCH(Расходка[№],Поиск_расходки[Индекс10],0)),"")</f>
        <v>Launcher 6F JL 4.0</v>
      </c>
      <c r="AB59" s="116" t="str">
        <f>IFERROR(INDEX(Расходка[Наименование расходного материала],MATCH(Расходка[№],Поиск_расходки[Индекс11],0)),"")</f>
        <v>Launcher 6F JL 4.0</v>
      </c>
      <c r="AC59" s="116" t="str">
        <f>IFERROR(INDEX(Расходка[Наименование расходного материала],MATCH(Расходка[№],Поиск_расходки[Индекс12],0)),"")</f>
        <v>Launcher 6F JL 4.0</v>
      </c>
      <c r="AD59" s="116" t="str">
        <f>IFERROR(INDEX(Расходка[Наименование расходного материала],MATCH(Расходка[№],Поиск_расходки[Индекс13],0)),"")</f>
        <v>Launcher 6F JL 4.0</v>
      </c>
      <c r="AF59" s="4" t="s">
        <v>6</v>
      </c>
      <c r="AG59" s="4" t="s">
        <v>461</v>
      </c>
    </row>
    <row r="60" spans="1:33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>Launcher 6F JL 4.5</v>
      </c>
      <c r="Y60" s="116" t="str">
        <f>IFERROR(INDEX(Расходка[Наименование расходного материала],MATCH(Расходка[№],Поиск_расходки[Индекс8],0)),"")</f>
        <v>Launcher 6F JL 4.5</v>
      </c>
      <c r="Z60" s="116" t="str">
        <f>IFERROR(INDEX(Расходка[Наименование расходного материала],MATCH(Расходка[№],Поиск_расходки[Индекс9],0)),"")</f>
        <v>Launcher 6F JL 4.5</v>
      </c>
      <c r="AA60" s="116" t="str">
        <f>IFERROR(INDEX(Расходка[Наименование расходного материала],MATCH(Расходка[№],Поиск_расходки[Индекс10],0)),"")</f>
        <v>Launcher 6F JL 4.5</v>
      </c>
      <c r="AB60" s="116" t="str">
        <f>IFERROR(INDEX(Расходка[Наименование расходного материала],MATCH(Расходка[№],Поиск_расходки[Индекс11],0)),"")</f>
        <v>Launcher 6F JL 4.5</v>
      </c>
      <c r="AC60" s="116" t="str">
        <f>IFERROR(INDEX(Расходка[Наименование расходного материала],MATCH(Расходка[№],Поиск_расходки[Индекс12],0)),"")</f>
        <v>Launcher 6F JL 4.5</v>
      </c>
      <c r="AD60" s="116" t="str">
        <f>IFERROR(INDEX(Расходка[Наименование расходного материала],MATCH(Расходка[№],Поиск_расходки[Индекс13],0)),"")</f>
        <v>Launcher 6F JL 4.5</v>
      </c>
      <c r="AF60" s="4" t="s">
        <v>6</v>
      </c>
      <c r="AG60" s="4" t="s">
        <v>462</v>
      </c>
    </row>
    <row r="61" spans="1:33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>Launcher 6F JR 3.5</v>
      </c>
      <c r="Y61" s="116" t="str">
        <f>IFERROR(INDEX(Расходка[Наименование расходного материала],MATCH(Расходка[№],Поиск_расходки[Индекс8],0)),"")</f>
        <v>Launcher 6F JR 3.5</v>
      </c>
      <c r="Z61" s="116" t="str">
        <f>IFERROR(INDEX(Расходка[Наименование расходного материала],MATCH(Расходка[№],Поиск_расходки[Индекс9],0)),"")</f>
        <v>Launcher 6F JR 3.5</v>
      </c>
      <c r="AA61" s="116" t="str">
        <f>IFERROR(INDEX(Расходка[Наименование расходного материала],MATCH(Расходка[№],Поиск_расходки[Индекс10],0)),"")</f>
        <v>Launcher 6F JR 3.5</v>
      </c>
      <c r="AB61" s="116" t="str">
        <f>IFERROR(INDEX(Расходка[Наименование расходного материала],MATCH(Расходка[№],Поиск_расходки[Индекс11],0)),"")</f>
        <v>Launcher 6F JR 3.5</v>
      </c>
      <c r="AC61" s="116" t="str">
        <f>IFERROR(INDEX(Расходка[Наименование расходного материала],MATCH(Расходка[№],Поиск_расходки[Индекс12],0)),"")</f>
        <v>Launcher 6F JR 3.5</v>
      </c>
      <c r="AD61" s="116" t="str">
        <f>IFERROR(INDEX(Расходка[Наименование расходного материала],MATCH(Расходка[№],Поиск_расходки[Индекс13],0)),"")</f>
        <v>Launcher 6F JR 3.5</v>
      </c>
      <c r="AF61" s="4" t="s">
        <v>6</v>
      </c>
      <c r="AG61" s="4" t="s">
        <v>423</v>
      </c>
    </row>
    <row r="62" spans="1:33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>Launcher 6F JR 4.0</v>
      </c>
      <c r="Y62" s="116" t="str">
        <f>IFERROR(INDEX(Расходка[Наименование расходного материала],MATCH(Расходка[№],Поиск_расходки[Индекс8],0)),"")</f>
        <v>Launcher 6F JR 4.0</v>
      </c>
      <c r="Z62" s="116" t="str">
        <f>IFERROR(INDEX(Расходка[Наименование расходного материала],MATCH(Расходка[№],Поиск_расходки[Индекс9],0)),"")</f>
        <v>Launcher 6F JR 4.0</v>
      </c>
      <c r="AA62" s="116" t="str">
        <f>IFERROR(INDEX(Расходка[Наименование расходного материала],MATCH(Расходка[№],Поиск_расходки[Индекс10],0)),"")</f>
        <v>Launcher 6F JR 4.0</v>
      </c>
      <c r="AB62" s="116" t="str">
        <f>IFERROR(INDEX(Расходка[Наименование расходного материала],MATCH(Расходка[№],Поиск_расходки[Индекс11],0)),"")</f>
        <v>Launcher 6F JR 4.0</v>
      </c>
      <c r="AC62" s="116" t="str">
        <f>IFERROR(INDEX(Расходка[Наименование расходного материала],MATCH(Расходка[№],Поиск_расходки[Индекс12],0)),"")</f>
        <v>Launcher 6F JR 4.0</v>
      </c>
      <c r="AD62" s="116" t="str">
        <f>IFERROR(INDEX(Расходка[Наименование расходного материала],MATCH(Расходка[№],Поиск_расходки[Индекс13],0)),"")</f>
        <v>Launcher 6F JR 4.0</v>
      </c>
      <c r="AF62" s="4" t="s">
        <v>6</v>
      </c>
      <c r="AG62" s="4" t="s">
        <v>463</v>
      </c>
    </row>
    <row r="63" spans="1:33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>Launcher 7F JL 3.5</v>
      </c>
      <c r="Y63" s="116" t="str">
        <f>IFERROR(INDEX(Расходка[Наименование расходного материала],MATCH(Расходка[№],Поиск_расходки[Индекс8],0)),"")</f>
        <v>Launcher 7F JL 3.5</v>
      </c>
      <c r="Z63" s="116" t="str">
        <f>IFERROR(INDEX(Расходка[Наименование расходного материала],MATCH(Расходка[№],Поиск_расходки[Индекс9],0)),"")</f>
        <v>Launcher 7F JL 3.5</v>
      </c>
      <c r="AA63" s="116" t="str">
        <f>IFERROR(INDEX(Расходка[Наименование расходного материала],MATCH(Расходка[№],Поиск_расходки[Индекс10],0)),"")</f>
        <v>Launcher 7F JL 3.5</v>
      </c>
      <c r="AB63" s="116" t="str">
        <f>IFERROR(INDEX(Расходка[Наименование расходного материала],MATCH(Расходка[№],Поиск_расходки[Индекс11],0)),"")</f>
        <v>Launcher 7F JL 3.5</v>
      </c>
      <c r="AC63" s="116" t="str">
        <f>IFERROR(INDEX(Расходка[Наименование расходного материала],MATCH(Расходка[№],Поиск_расходки[Индекс12],0)),"")</f>
        <v>Launcher 7F JL 3.5</v>
      </c>
      <c r="AD63" s="116" t="str">
        <f>IFERROR(INDEX(Расходка[Наименование расходного материала],MATCH(Расходка[№],Поиск_расходки[Индекс13],0)),"")</f>
        <v>Launcher 7F JL 3.5</v>
      </c>
      <c r="AF63" s="4" t="s">
        <v>6</v>
      </c>
      <c r="AG63" s="4" t="s">
        <v>464</v>
      </c>
    </row>
    <row r="64" spans="1:33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63</v>
      </c>
      <c r="L64" s="117">
        <f>IF(ISNUMBER(SEARCH('Карта учёта'!$B$20,Расходка[Наименование расходного материала])),MAX($L$1:L63)+1,0)</f>
        <v>63</v>
      </c>
      <c r="M64" s="117">
        <f>IF(ISNUMBER(SEARCH('Карта учёта'!$B$21,Расходка[Наименование расходного материала])),MAX($M$1:M63)+1,0)</f>
        <v>63</v>
      </c>
      <c r="N64" s="117">
        <f>IF(ISNUMBER(SEARCH('Карта учёта'!$B$22,Расходка[Наименование расходного материала])),MAX($N$1:N63)+1,0)</f>
        <v>63</v>
      </c>
      <c r="O64" s="117">
        <f>IF(ISNUMBER(SEARCH('Карта учёта'!$B$23,Расходка[Наименование расходного материала])),MAX($O$1:O63)+1,0)</f>
        <v>63</v>
      </c>
      <c r="P64" s="117">
        <f>IF(ISNUMBER(SEARCH('Карта учёта'!$B$24,Расходка[Наименование расходного материала])),MAX($P$1:P63)+1,0)</f>
        <v>63</v>
      </c>
      <c r="Q64" s="117">
        <f>IF(ISNUMBER(SEARCH('Карта учёта'!$B$25,Расходка[Наименование расходного материала])),MAX($Q$1:Q63)+1,0)</f>
        <v>63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>Launcher 7F JL 4.0</v>
      </c>
      <c r="Y64" s="116" t="str">
        <f>IFERROR(INDEX(Расходка[Наименование расходного материала],MATCH(Расходка[№],Поиск_расходки[Индекс8],0)),"")</f>
        <v>Launcher 7F JL 4.0</v>
      </c>
      <c r="Z64" s="116" t="str">
        <f>IFERROR(INDEX(Расходка[Наименование расходного материала],MATCH(Расходка[№],Поиск_расходки[Индекс9],0)),"")</f>
        <v>Launcher 7F JL 4.0</v>
      </c>
      <c r="AA64" s="116" t="str">
        <f>IFERROR(INDEX(Расходка[Наименование расходного материала],MATCH(Расходка[№],Поиск_расходки[Индекс10],0)),"")</f>
        <v>Launcher 7F JL 4.0</v>
      </c>
      <c r="AB64" s="116" t="str">
        <f>IFERROR(INDEX(Расходка[Наименование расходного материала],MATCH(Расходка[№],Поиск_расходки[Индекс11],0)),"")</f>
        <v>Launcher 7F JL 4.0</v>
      </c>
      <c r="AC64" s="116" t="str">
        <f>IFERROR(INDEX(Расходка[Наименование расходного материала],MATCH(Расходка[№],Поиск_расходки[Индекс12],0)),"")</f>
        <v>Launcher 7F JL 4.0</v>
      </c>
      <c r="AD64" s="116" t="str">
        <f>IFERROR(INDEX(Расходка[Наименование расходного материала],MATCH(Расходка[№],Поиск_расходки[Индекс13],0)),"")</f>
        <v>Launcher 7F JL 4.0</v>
      </c>
      <c r="AF64" s="4" t="s">
        <v>6</v>
      </c>
      <c r="AG64" s="4" t="s">
        <v>465</v>
      </c>
    </row>
    <row r="65" spans="1:33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64</v>
      </c>
      <c r="L65" s="117">
        <f>IF(ISNUMBER(SEARCH('Карта учёта'!$B$20,Расходка[Наименование расходного материала])),MAX($L$1:L64)+1,0)</f>
        <v>64</v>
      </c>
      <c r="M65" s="117">
        <f>IF(ISNUMBER(SEARCH('Карта учёта'!$B$21,Расходка[Наименование расходного материала])),MAX($M$1:M64)+1,0)</f>
        <v>64</v>
      </c>
      <c r="N65" s="117">
        <f>IF(ISNUMBER(SEARCH('Карта учёта'!$B$22,Расходка[Наименование расходного материала])),MAX($N$1:N64)+1,0)</f>
        <v>64</v>
      </c>
      <c r="O65" s="117">
        <f>IF(ISNUMBER(SEARCH('Карта учёта'!$B$23,Расходка[Наименование расходного материала])),MAX($O$1:O64)+1,0)</f>
        <v>64</v>
      </c>
      <c r="P65" s="117">
        <f>IF(ISNUMBER(SEARCH('Карта учёта'!$B$24,Расходка[Наименование расходного материала])),MAX($P$1:P64)+1,0)</f>
        <v>64</v>
      </c>
      <c r="Q65" s="117">
        <f>IF(ISNUMBER(SEARCH('Карта учёта'!$B$25,Расходка[Наименование расходного материала])),MAX($Q$1:Q64)+1,0)</f>
        <v>64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>Angio-Seal™ VIP</v>
      </c>
      <c r="Y65" s="116" t="str">
        <f>IFERROR(INDEX(Расходка[Наименование расходного материала],MATCH(Расходка[№],Поиск_расходки[Индекс8],0)),"")</f>
        <v>Angio-Seal™ VIP</v>
      </c>
      <c r="Z65" s="116" t="str">
        <f>IFERROR(INDEX(Расходка[Наименование расходного материала],MATCH(Расходка[№],Поиск_расходки[Индекс9],0)),"")</f>
        <v>Angio-Seal™ VIP</v>
      </c>
      <c r="AA65" s="116" t="str">
        <f>IFERROR(INDEX(Расходка[Наименование расходного материала],MATCH(Расходка[№],Поиск_расходки[Индекс10],0)),"")</f>
        <v>Angio-Seal™ VIP</v>
      </c>
      <c r="AB65" s="116" t="str">
        <f>IFERROR(INDEX(Расходка[Наименование расходного материала],MATCH(Расходка[№],Поиск_расходки[Индекс11],0)),"")</f>
        <v>Angio-Seal™ VIP</v>
      </c>
      <c r="AC65" s="116" t="str">
        <f>IFERROR(INDEX(Расходка[Наименование расходного материала],MATCH(Расходка[№],Поиск_расходки[Индекс12],0)),"")</f>
        <v>Angio-Seal™ VIP</v>
      </c>
      <c r="AD65" s="116" t="str">
        <f>IFERROR(INDEX(Расходка[Наименование расходного материала],MATCH(Расходка[№],Поиск_расходки[Индекс13],0)),"")</f>
        <v>Angio-Seal™ VIP</v>
      </c>
      <c r="AF65" s="4" t="s">
        <v>6</v>
      </c>
      <c r="AG65" s="4" t="s">
        <v>466</v>
      </c>
    </row>
    <row r="66" spans="1:33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467</v>
      </c>
    </row>
    <row r="67" spans="1:33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учёта'!$B$15,Расходка[Наименование расходного материала])),MAX($G$1:G66)+1,0)</f>
        <v>0</v>
      </c>
      <c r="H67" s="202">
        <f>IF(ISNUMBER(SEARCH('Карта учёта'!$B$16,Расходка[Наименование расходного материала])),MAX($H$1:H66)+1,0)</f>
        <v>0</v>
      </c>
      <c r="I67" s="202">
        <f>IF(ISNUMBER(SEARCH('Карта учёта'!$B$17,Расходка[Наименование расходного материала])),MAX($I$1:I66)+1,0)</f>
        <v>0</v>
      </c>
      <c r="J67" s="202">
        <f>IF(ISNUMBER(SEARCH('Карта учёта'!$B$18,Расходка[Наименование расходного материала])),MAX($J$1:J66)+1,0)</f>
        <v>0</v>
      </c>
      <c r="K67" s="202">
        <f>IF(ISNUMBER(SEARCH('Карта учёта'!$B$19,Расходка[Наименование расходного материала])),MAX($K$1:K66)+1,0)</f>
        <v>0</v>
      </c>
      <c r="L67" s="202">
        <f>IF(ISNUMBER(SEARCH('Карта учёта'!$B$20,Расходка[Наименование расходного материала])),MAX($L$1:L66)+1,0)</f>
        <v>0</v>
      </c>
      <c r="M67" s="202">
        <f>IF(ISNUMBER(SEARCH('Карта учёта'!$B$21,Расходка[Наименование расходного материала])),MAX($M$1:M66)+1,0)</f>
        <v>0</v>
      </c>
      <c r="N67" s="202">
        <f>IF(ISNUMBER(SEARCH('Карта учёта'!$B$22,Расходка[Наименование расходного материала])),MAX($N$1:N66)+1,0)</f>
        <v>0</v>
      </c>
      <c r="O67" s="202">
        <f>IF(ISNUMBER(SEARCH('Карта учёта'!$B$23,Расходка[Наименование расходного материала])),MAX($O$1:O66)+1,0)</f>
        <v>0</v>
      </c>
      <c r="P67" s="202">
        <f>IF(ISNUMBER(SEARCH('Карта учёта'!$B$24,Расходка[Наименование расходного материала])),MAX($P$1:P66)+1,0)</f>
        <v>0</v>
      </c>
      <c r="Q67" s="202">
        <f>IF(ISNUMBER(SEARCH('Карта учёта'!$B$25,Расходка[Наименование расходного материала])),MAX($Q$1:Q66)+1,0)</f>
        <v>0</v>
      </c>
      <c r="R67" s="203" t="str">
        <f>IFERROR(INDEX(Расходка[Наименование расходного материала],MATCH(Расходка[№],Поиск_расходки[Индекс1],0)),"")</f>
        <v/>
      </c>
      <c r="S67" s="203" t="str">
        <f>IFERROR(INDEX(Расходка[Наименование расходного материала],MATCH(Расходка[№],Поиск_расходки[Индекс2],0)),"")</f>
        <v/>
      </c>
      <c r="T67" s="203" t="str">
        <f>IFERROR(INDEX(Расходка[Наименование расходного материала],MATCH(Расходка[№],Поиск_расходки[Индекс3],0)),"")</f>
        <v/>
      </c>
      <c r="U67" s="203" t="str">
        <f>IFERROR(INDEX(Расходка[Наименование расходного материала],MATCH(Расходка[№],Поиск_расходки[Индекс4],0)),"")</f>
        <v/>
      </c>
      <c r="V67" s="203" t="str">
        <f>IFERROR(INDEX(Расходка[Наименование расходного материала],MATCH(Расходка[№],Поиск_расходки[Индекс5],0)),"")</f>
        <v/>
      </c>
      <c r="W67" s="203" t="str">
        <f>IFERROR(INDEX(Расходка[Наименование расходного материала],MATCH(Расходка[№],Поиск_расходки[Индекс6],0)),"")</f>
        <v/>
      </c>
      <c r="X67" s="203" t="str">
        <f>IFERROR(INDEX(Расходка[Наименование расходного материала],MATCH(Расходка[№],Поиск_расходки[Индекс7],0)),"")</f>
        <v/>
      </c>
      <c r="Y67" s="203" t="str">
        <f>IFERROR(INDEX(Расходка[Наименование расходного материала],MATCH(Расходка[№],Поиск_расходки[Индекс8],0)),"")</f>
        <v/>
      </c>
      <c r="Z67" s="203" t="str">
        <f>IFERROR(INDEX(Расходка[Наименование расходного материала],MATCH(Расходка[№],Поиск_расходки[Индекс9],0)),"")</f>
        <v/>
      </c>
      <c r="AA67" s="203" t="str">
        <f>IFERROR(INDEX(Расходка[Наименование расходного материала],MATCH(Расходка[№],Поиск_расходки[Индекс10],0)),"")</f>
        <v/>
      </c>
      <c r="AB67" s="203" t="str">
        <f>IFERROR(INDEX(Расходка[Наименование расходного материала],MATCH(Расходка[№],Поиск_расходки[Индекс11],0)),"")</f>
        <v/>
      </c>
      <c r="AC67" s="203" t="str">
        <f>IFERROR(INDEX(Расходка[Наименование расходного материала],MATCH(Расходка[№],Поиск_расходки[Индекс12],0)),"")</f>
        <v/>
      </c>
      <c r="AD67" s="203" t="str">
        <f>IFERROR(INDEX(Расходка[Наименование расходного материала],MATCH(Расходка[№],Поиск_расходки[Индекс13],0)),"")</f>
        <v/>
      </c>
      <c r="AF67" s="4" t="s">
        <v>6</v>
      </c>
      <c r="AG67" s="4" t="s">
        <v>468</v>
      </c>
    </row>
    <row r="68" spans="1:33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учёта'!$B$15,Расходка[Наименование расходного материала])),MAX($G$1:G67)+1,0)</f>
        <v>0</v>
      </c>
      <c r="H68" s="202">
        <f>IF(ISNUMBER(SEARCH('Карта учёта'!$B$16,Расходка[Наименование расходного материала])),MAX($H$1:H67)+1,0)</f>
        <v>0</v>
      </c>
      <c r="I68" s="202">
        <f>IF(ISNUMBER(SEARCH('Карта учёта'!$B$17,Расходка[Наименование расходного материала])),MAX($I$1:I67)+1,0)</f>
        <v>0</v>
      </c>
      <c r="J68" s="202">
        <f>IF(ISNUMBER(SEARCH('Карта учёта'!$B$18,Расходка[Наименование расходного материала])),MAX($J$1:J67)+1,0)</f>
        <v>0</v>
      </c>
      <c r="K68" s="202">
        <f>IF(ISNUMBER(SEARCH('Карта учёта'!$B$19,Расходка[Наименование расходного материала])),MAX($K$1:K67)+1,0)</f>
        <v>0</v>
      </c>
      <c r="L68" s="202">
        <f>IF(ISNUMBER(SEARCH('Карта учёта'!$B$20,Расходка[Наименование расходного материала])),MAX($L$1:L67)+1,0)</f>
        <v>0</v>
      </c>
      <c r="M68" s="202">
        <f>IF(ISNUMBER(SEARCH('Карта учёта'!$B$21,Расходка[Наименование расходного материала])),MAX($M$1:M67)+1,0)</f>
        <v>0</v>
      </c>
      <c r="N68" s="202">
        <f>IF(ISNUMBER(SEARCH('Карта учёта'!$B$22,Расходка[Наименование расходного материала])),MAX($N$1:N67)+1,0)</f>
        <v>0</v>
      </c>
      <c r="O68" s="202">
        <f>IF(ISNUMBER(SEARCH('Карта учёта'!$B$23,Расходка[Наименование расходного материала])),MAX($O$1:O67)+1,0)</f>
        <v>0</v>
      </c>
      <c r="P68" s="202">
        <f>IF(ISNUMBER(SEARCH('Карта учёта'!$B$24,Расходка[Наименование расходного материала])),MAX($P$1:P67)+1,0)</f>
        <v>0</v>
      </c>
      <c r="Q68" s="202">
        <f>IF(ISNUMBER(SEARCH('Карта учёта'!$B$25,Расходка[Наименование расходного материала])),MAX($Q$1:Q67)+1,0)</f>
        <v>0</v>
      </c>
      <c r="R68" s="203" t="str">
        <f>IFERROR(INDEX(Расходка[Наименование расходного материала],MATCH(Расходка[№],Поиск_расходки[Индекс1],0)),"")</f>
        <v/>
      </c>
      <c r="S68" s="203" t="str">
        <f>IFERROR(INDEX(Расходка[Наименование расходного материала],MATCH(Расходка[№],Поиск_расходки[Индекс2],0)),"")</f>
        <v/>
      </c>
      <c r="T68" s="203" t="str">
        <f>IFERROR(INDEX(Расходка[Наименование расходного материала],MATCH(Расходка[№],Поиск_расходки[Индекс3],0)),"")</f>
        <v/>
      </c>
      <c r="U68" s="203" t="str">
        <f>IFERROR(INDEX(Расходка[Наименование расходного материала],MATCH(Расходка[№],Поиск_расходки[Индекс4],0)),"")</f>
        <v/>
      </c>
      <c r="V68" s="203" t="str">
        <f>IFERROR(INDEX(Расходка[Наименование расходного материала],MATCH(Расходка[№],Поиск_расходки[Индекс5],0)),"")</f>
        <v/>
      </c>
      <c r="W68" s="203" t="str">
        <f>IFERROR(INDEX(Расходка[Наименование расходного материала],MATCH(Расходка[№],Поиск_расходки[Индекс6],0)),"")</f>
        <v/>
      </c>
      <c r="X68" s="203" t="str">
        <f>IFERROR(INDEX(Расходка[Наименование расходного материала],MATCH(Расходка[№],Поиск_расходки[Индекс7],0)),"")</f>
        <v/>
      </c>
      <c r="Y68" s="203" t="str">
        <f>IFERROR(INDEX(Расходка[Наименование расходного материала],MATCH(Расходка[№],Поиск_расходки[Индекс8],0)),"")</f>
        <v/>
      </c>
      <c r="Z68" s="203" t="str">
        <f>IFERROR(INDEX(Расходка[Наименование расходного материала],MATCH(Расходка[№],Поиск_расходки[Индекс9],0)),"")</f>
        <v/>
      </c>
      <c r="AA68" s="203" t="str">
        <f>IFERROR(INDEX(Расходка[Наименование расходного материала],MATCH(Расходка[№],Поиск_расходки[Индекс10],0)),"")</f>
        <v/>
      </c>
      <c r="AB68" s="203" t="str">
        <f>IFERROR(INDEX(Расходка[Наименование расходного материала],MATCH(Расходка[№],Поиск_расходки[Индекс11],0)),"")</f>
        <v/>
      </c>
      <c r="AC68" s="203" t="str">
        <f>IFERROR(INDEX(Расходка[Наименование расходного материала],MATCH(Расходка[№],Поиск_расходки[Индекс12],0)),"")</f>
        <v/>
      </c>
      <c r="AD68" s="203" t="str">
        <f>IFERROR(INDEX(Расходка[Наименование расходного материала],MATCH(Расходка[№],Поиск_расходки[Индекс13],0)),"")</f>
        <v/>
      </c>
      <c r="AF68" s="4" t="s">
        <v>6</v>
      </c>
      <c r="AG68" s="4" t="s">
        <v>469</v>
      </c>
    </row>
    <row r="69" spans="1:33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учёта'!$B$15,Расходка[Наименование расходного материала])),MAX($G$1:G68)+1,0)</f>
        <v>0</v>
      </c>
      <c r="H69" s="202">
        <f>IF(ISNUMBER(SEARCH('Карта учёта'!$B$16,Расходка[Наименование расходного материала])),MAX($H$1:H68)+1,0)</f>
        <v>0</v>
      </c>
      <c r="I69" s="202">
        <f>IF(ISNUMBER(SEARCH('Карта учёта'!$B$17,Расходка[Наименование расходного материала])),MAX($I$1:I68)+1,0)</f>
        <v>0</v>
      </c>
      <c r="J69" s="202">
        <f>IF(ISNUMBER(SEARCH('Карта учёта'!$B$18,Расходка[Наименование расходного материала])),MAX($J$1:J68)+1,0)</f>
        <v>0</v>
      </c>
      <c r="K69" s="202">
        <f>IF(ISNUMBER(SEARCH('Карта учёта'!$B$19,Расходка[Наименование расходного материала])),MAX($K$1:K68)+1,0)</f>
        <v>0</v>
      </c>
      <c r="L69" s="202">
        <f>IF(ISNUMBER(SEARCH('Карта учёта'!$B$20,Расходка[Наименование расходного материала])),MAX($L$1:L68)+1,0)</f>
        <v>0</v>
      </c>
      <c r="M69" s="202">
        <f>IF(ISNUMBER(SEARCH('Карта учёта'!$B$21,Расходка[Наименование расходного материала])),MAX($M$1:M68)+1,0)</f>
        <v>0</v>
      </c>
      <c r="N69" s="202">
        <f>IF(ISNUMBER(SEARCH('Карта учёта'!$B$22,Расходка[Наименование расходного материала])),MAX($N$1:N68)+1,0)</f>
        <v>0</v>
      </c>
      <c r="O69" s="202">
        <f>IF(ISNUMBER(SEARCH('Карта учёта'!$B$23,Расходка[Наименование расходного материала])),MAX($O$1:O68)+1,0)</f>
        <v>0</v>
      </c>
      <c r="P69" s="202">
        <f>IF(ISNUMBER(SEARCH('Карта учёта'!$B$24,Расходка[Наименование расходного материала])),MAX($P$1:P68)+1,0)</f>
        <v>0</v>
      </c>
      <c r="Q69" s="202">
        <f>IF(ISNUMBER(SEARCH('Карта учёта'!$B$25,Расходка[Наименование расходного материала])),MAX($Q$1:Q68)+1,0)</f>
        <v>0</v>
      </c>
      <c r="R69" s="203" t="str">
        <f>IFERROR(INDEX(Расходка[Наименование расходного материала],MATCH(Расходка[№],Поиск_расходки[Индекс1],0)),"")</f>
        <v/>
      </c>
      <c r="S69" s="203" t="str">
        <f>IFERROR(INDEX(Расходка[Наименование расходного материала],MATCH(Расходка[№],Поиск_расходки[Индекс2],0)),"")</f>
        <v/>
      </c>
      <c r="T69" s="203" t="str">
        <f>IFERROR(INDEX(Расходка[Наименование расходного материала],MATCH(Расходка[№],Поиск_расходки[Индекс3],0)),"")</f>
        <v/>
      </c>
      <c r="U69" s="203" t="str">
        <f>IFERROR(INDEX(Расходка[Наименование расходного материала],MATCH(Расходка[№],Поиск_расходки[Индекс4],0)),"")</f>
        <v/>
      </c>
      <c r="V69" s="203" t="str">
        <f>IFERROR(INDEX(Расходка[Наименование расходного материала],MATCH(Расходка[№],Поиск_расходки[Индекс5],0)),"")</f>
        <v/>
      </c>
      <c r="W69" s="203" t="str">
        <f>IFERROR(INDEX(Расходка[Наименование расходного материала],MATCH(Расходка[№],Поиск_расходки[Индекс6],0)),"")</f>
        <v/>
      </c>
      <c r="X69" s="203" t="str">
        <f>IFERROR(INDEX(Расходка[Наименование расходного материала],MATCH(Расходка[№],Поиск_расходки[Индекс7],0)),"")</f>
        <v/>
      </c>
      <c r="Y69" s="203" t="str">
        <f>IFERROR(INDEX(Расходка[Наименование расходного материала],MATCH(Расходка[№],Поиск_расходки[Индекс8],0)),"")</f>
        <v/>
      </c>
      <c r="Z69" s="203" t="str">
        <f>IFERROR(INDEX(Расходка[Наименование расходного материала],MATCH(Расходка[№],Поиск_расходки[Индекс9],0)),"")</f>
        <v/>
      </c>
      <c r="AA69" s="203" t="str">
        <f>IFERROR(INDEX(Расходка[Наименование расходного материала],MATCH(Расходка[№],Поиск_расходки[Индекс10],0)),"")</f>
        <v/>
      </c>
      <c r="AB69" s="203" t="str">
        <f>IFERROR(INDEX(Расходка[Наименование расходного материала],MATCH(Расходка[№],Поиск_расходки[Индекс11],0)),"")</f>
        <v/>
      </c>
      <c r="AC69" s="203" t="str">
        <f>IFERROR(INDEX(Расходка[Наименование расходного материала],MATCH(Расходка[№],Поиск_расходки[Индекс12],0)),"")</f>
        <v/>
      </c>
      <c r="AD69" s="203" t="str">
        <f>IFERROR(INDEX(Расходка[Наименование расходного материала],MATCH(Расходка[№],Поиск_расходки[Индекс13],0)),"")</f>
        <v/>
      </c>
      <c r="AF69" s="4" t="s">
        <v>6</v>
      </c>
      <c r="AG69" s="4" t="s">
        <v>470</v>
      </c>
    </row>
    <row r="70" spans="1:33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учёта'!$B$15,Расходка[Наименование расходного материала])),MAX($G$1:G69)+1,0)</f>
        <v>0</v>
      </c>
      <c r="H70" s="202">
        <f>IF(ISNUMBER(SEARCH('Карта учёта'!$B$16,Расходка[Наименование расходного материала])),MAX($H$1:H69)+1,0)</f>
        <v>0</v>
      </c>
      <c r="I70" s="202">
        <f>IF(ISNUMBER(SEARCH('Карта учёта'!$B$17,Расходка[Наименование расходного материала])),MAX($I$1:I69)+1,0)</f>
        <v>0</v>
      </c>
      <c r="J70" s="202">
        <f>IF(ISNUMBER(SEARCH('Карта учёта'!$B$18,Расходка[Наименование расходного материала])),MAX($J$1:J69)+1,0)</f>
        <v>0</v>
      </c>
      <c r="K70" s="202">
        <f>IF(ISNUMBER(SEARCH('Карта учёта'!$B$19,Расходка[Наименование расходного материала])),MAX($K$1:K69)+1,0)</f>
        <v>0</v>
      </c>
      <c r="L70" s="202">
        <f>IF(ISNUMBER(SEARCH('Карта учёта'!$B$20,Расходка[Наименование расходного материала])),MAX($L$1:L69)+1,0)</f>
        <v>0</v>
      </c>
      <c r="M70" s="202">
        <f>IF(ISNUMBER(SEARCH('Карта учёта'!$B$21,Расходка[Наименование расходного материала])),MAX($M$1:M69)+1,0)</f>
        <v>0</v>
      </c>
      <c r="N70" s="202">
        <f>IF(ISNUMBER(SEARCH('Карта учёта'!$B$22,Расходка[Наименование расходного материала])),MAX($N$1:N69)+1,0)</f>
        <v>0</v>
      </c>
      <c r="O70" s="202">
        <f>IF(ISNUMBER(SEARCH('Карта учёта'!$B$23,Расходка[Наименование расходного материала])),MAX($O$1:O69)+1,0)</f>
        <v>0</v>
      </c>
      <c r="P70" s="202">
        <f>IF(ISNUMBER(SEARCH('Карта учёта'!$B$24,Расходка[Наименование расходного материала])),MAX($P$1:P69)+1,0)</f>
        <v>0</v>
      </c>
      <c r="Q70" s="202">
        <f>IF(ISNUMBER(SEARCH('Карта учёта'!$B$25,Расходка[Наименование расходного материала])),MAX($Q$1:Q69)+1,0)</f>
        <v>0</v>
      </c>
      <c r="R70" s="203" t="str">
        <f>IFERROR(INDEX(Расходка[Наименование расходного материала],MATCH(Расходка[№],Поиск_расходки[Индекс1],0)),"")</f>
        <v/>
      </c>
      <c r="S70" s="203" t="str">
        <f>IFERROR(INDEX(Расходка[Наименование расходного материала],MATCH(Расходка[№],Поиск_расходки[Индекс2],0)),"")</f>
        <v/>
      </c>
      <c r="T70" s="203" t="str">
        <f>IFERROR(INDEX(Расходка[Наименование расходного материала],MATCH(Расходка[№],Поиск_расходки[Индекс3],0)),"")</f>
        <v/>
      </c>
      <c r="U70" s="203" t="str">
        <f>IFERROR(INDEX(Расходка[Наименование расходного материала],MATCH(Расходка[№],Поиск_расходки[Индекс4],0)),"")</f>
        <v/>
      </c>
      <c r="V70" s="203" t="str">
        <f>IFERROR(INDEX(Расходка[Наименование расходного материала],MATCH(Расходка[№],Поиск_расходки[Индекс5],0)),"")</f>
        <v/>
      </c>
      <c r="W70" s="203" t="str">
        <f>IFERROR(INDEX(Расходка[Наименование расходного материала],MATCH(Расходка[№],Поиск_расходки[Индекс6],0)),"")</f>
        <v/>
      </c>
      <c r="X70" s="203" t="str">
        <f>IFERROR(INDEX(Расходка[Наименование расходного материала],MATCH(Расходка[№],Поиск_расходки[Индекс7],0)),"")</f>
        <v/>
      </c>
      <c r="Y70" s="203" t="str">
        <f>IFERROR(INDEX(Расходка[Наименование расходного материала],MATCH(Расходка[№],Поиск_расходки[Индекс8],0)),"")</f>
        <v/>
      </c>
      <c r="Z70" s="203" t="str">
        <f>IFERROR(INDEX(Расходка[Наименование расходного материала],MATCH(Расходка[№],Поиск_расходки[Индекс9],0)),"")</f>
        <v/>
      </c>
      <c r="AA70" s="203" t="str">
        <f>IFERROR(INDEX(Расходка[Наименование расходного материала],MATCH(Расходка[№],Поиск_расходки[Индекс10],0)),"")</f>
        <v/>
      </c>
      <c r="AB70" s="203" t="str">
        <f>IFERROR(INDEX(Расходка[Наименование расходного материала],MATCH(Расходка[№],Поиск_расходки[Индекс11],0)),"")</f>
        <v/>
      </c>
      <c r="AC70" s="203" t="str">
        <f>IFERROR(INDEX(Расходка[Наименование расходного материала],MATCH(Расходка[№],Поиск_расходки[Индекс12],0)),"")</f>
        <v/>
      </c>
      <c r="AD70" s="203" t="str">
        <f>IFERROR(INDEX(Расходка[Наименование расходного материала],MATCH(Расходка[№],Поиск_расходки[Индекс13],0)),"")</f>
        <v/>
      </c>
      <c r="AF70" s="4" t="s">
        <v>6</v>
      </c>
      <c r="AG70" s="4" t="s">
        <v>471</v>
      </c>
    </row>
    <row r="71" spans="1:33">
      <c r="AF71" s="4" t="s">
        <v>6</v>
      </c>
      <c r="AG71" s="4" t="s">
        <v>426</v>
      </c>
    </row>
    <row r="72" spans="1:33">
      <c r="AF72" s="4" t="s">
        <v>6</v>
      </c>
      <c r="AG72" s="4" t="s">
        <v>472</v>
      </c>
    </row>
    <row r="73" spans="1:33">
      <c r="AF73" s="4" t="s">
        <v>6</v>
      </c>
      <c r="AG73" s="4" t="s">
        <v>427</v>
      </c>
    </row>
    <row r="74" spans="1:33">
      <c r="AF74" s="4" t="s">
        <v>6</v>
      </c>
      <c r="AG74" s="4" t="s">
        <v>473</v>
      </c>
    </row>
    <row r="75" spans="1:33">
      <c r="AF75" s="4" t="s">
        <v>6</v>
      </c>
      <c r="AG75" s="4" t="s">
        <v>474</v>
      </c>
    </row>
    <row r="76" spans="1:33">
      <c r="AF76" s="4" t="s">
        <v>6</v>
      </c>
      <c r="AG76" s="4" t="s">
        <v>475</v>
      </c>
    </row>
    <row r="77" spans="1:33">
      <c r="AF77" s="4" t="s">
        <v>6</v>
      </c>
      <c r="AG77" s="4" t="s">
        <v>476</v>
      </c>
    </row>
    <row r="78" spans="1:33">
      <c r="AF78" s="4" t="s">
        <v>6</v>
      </c>
      <c r="AG78" s="4" t="s">
        <v>477</v>
      </c>
    </row>
    <row r="79" spans="1:33">
      <c r="AF79" s="4" t="s">
        <v>6</v>
      </c>
      <c r="AG79" s="4" t="s">
        <v>478</v>
      </c>
    </row>
    <row r="80" spans="1:33">
      <c r="AF80" s="4" t="s">
        <v>6</v>
      </c>
      <c r="AG80" s="4" t="s">
        <v>479</v>
      </c>
    </row>
    <row r="81" spans="32:33">
      <c r="AF81" s="4" t="s">
        <v>6</v>
      </c>
      <c r="AG81" s="4" t="s">
        <v>480</v>
      </c>
    </row>
    <row r="82" spans="32:33">
      <c r="AF82" s="4" t="s">
        <v>6</v>
      </c>
      <c r="AG82" s="4" t="s">
        <v>481</v>
      </c>
    </row>
    <row r="83" spans="32:33">
      <c r="AF83" s="4" t="s">
        <v>6</v>
      </c>
      <c r="AG83" s="4" t="s">
        <v>482</v>
      </c>
    </row>
    <row r="84" spans="32:33">
      <c r="AF84" s="4" t="s">
        <v>6</v>
      </c>
      <c r="AG84" s="4" t="s">
        <v>433</v>
      </c>
    </row>
    <row r="85" spans="32:33">
      <c r="AF85" s="4" t="s">
        <v>6</v>
      </c>
      <c r="AG85" s="4" t="s">
        <v>434</v>
      </c>
    </row>
    <row r="86" spans="32:33">
      <c r="AF86" s="4" t="s">
        <v>6</v>
      </c>
      <c r="AG86" s="4" t="s">
        <v>483</v>
      </c>
    </row>
    <row r="87" spans="32:33">
      <c r="AF87" s="4" t="s">
        <v>6</v>
      </c>
      <c r="AG87" s="4" t="s">
        <v>484</v>
      </c>
    </row>
    <row r="88" spans="32:33">
      <c r="AF88" s="4" t="s">
        <v>6</v>
      </c>
      <c r="AG88" s="4" t="s">
        <v>485</v>
      </c>
    </row>
    <row r="89" spans="32:33">
      <c r="AF89" s="4" t="s">
        <v>6</v>
      </c>
      <c r="AG89" s="4" t="s">
        <v>486</v>
      </c>
    </row>
    <row r="90" spans="32:33">
      <c r="AF90" s="4" t="s">
        <v>6</v>
      </c>
      <c r="AG90" s="4" t="s">
        <v>487</v>
      </c>
    </row>
    <row r="91" spans="32:33">
      <c r="AF91" s="4" t="s">
        <v>6</v>
      </c>
      <c r="AG91" s="4" t="s">
        <v>488</v>
      </c>
    </row>
    <row r="92" spans="32:33">
      <c r="AF92" s="4" t="s">
        <v>6</v>
      </c>
      <c r="AG92" s="4" t="s">
        <v>489</v>
      </c>
    </row>
    <row r="93" spans="32:33">
      <c r="AF93" s="4" t="s">
        <v>6</v>
      </c>
      <c r="AG93" s="4" t="s">
        <v>490</v>
      </c>
    </row>
    <row r="94" spans="32:33">
      <c r="AF94" s="4" t="s">
        <v>6</v>
      </c>
      <c r="AG94" s="4" t="s">
        <v>437</v>
      </c>
    </row>
    <row r="95" spans="32:33">
      <c r="AF95" s="4" t="s">
        <v>6</v>
      </c>
      <c r="AG95" s="4" t="s">
        <v>438</v>
      </c>
    </row>
    <row r="96" spans="32:33">
      <c r="AF96" s="4" t="s">
        <v>6</v>
      </c>
      <c r="AG96" s="4" t="s">
        <v>491</v>
      </c>
    </row>
    <row r="97" spans="32:33">
      <c r="AF97" s="4" t="s">
        <v>6</v>
      </c>
      <c r="AG97" s="4" t="s">
        <v>492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517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512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371</v>
      </c>
    </row>
    <row r="54" spans="1:2">
      <c r="A54" t="s">
        <v>303</v>
      </c>
      <c r="B54" t="s">
        <v>367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369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386</v>
      </c>
    </row>
    <row r="2" spans="1:1">
      <c r="A2" t="s">
        <v>383</v>
      </c>
    </row>
    <row r="3" spans="1:1">
      <c r="A3" t="s">
        <v>387</v>
      </c>
    </row>
    <row r="4" spans="1:1">
      <c r="A4" t="s">
        <v>388</v>
      </c>
    </row>
    <row r="5" spans="1:1">
      <c r="A5" t="s">
        <v>384</v>
      </c>
    </row>
    <row r="6" spans="1:1">
      <c r="A6" t="s">
        <v>385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2023-05-25T12:46:40Z</cp:lastPrinted>
  <dcterms:created xsi:type="dcterms:W3CDTF">2015-06-05T18:19:34Z</dcterms:created>
  <dcterms:modified xsi:type="dcterms:W3CDTF">2023-06-04T09:36:22Z</dcterms:modified>
</cp:coreProperties>
</file>