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omments1.xml" ContentType="application/vnd.openxmlformats-officedocument.spreadsheetml.comments+xml"/>
  <Override PartName="/xl/drawings/drawing2.xml" ContentType="application/vnd.openxmlformats-officedocument.drawing+xml"/>
  <Override PartName="/xl/tables/table3.xml" ContentType="application/vnd.openxmlformats-officedocument.spreadsheetml.table+xml"/>
  <Override PartName="/xl/tables/table4.xml" ContentType="application/vnd.openxmlformats-officedocument.spreadsheetml.table+xml"/>
  <Override PartName="/xl/comments2.xml" ContentType="application/vnd.openxmlformats-officedocument.spreadsheetml.comments+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workbookProtection workbookAlgorithmName="SHA-512" workbookHashValue="EktS4/ulKd228BBYI0cK6qe/20qGnkFFgbtAyLjL4qtTGfo/2bRh+8oDmzqt16dEJ4cx19XrfrTH9c5W9JLtwA==" workbookSaltValue="yhyo4PInMqt9wkbXiaNE5w==" workbookSpinCount="100000" lockStructure="1"/>
  <bookViews>
    <workbookView xWindow="-105" yWindow="-105" windowWidth="20730" windowHeight="11760" activeTab="1"/>
  </bookViews>
  <sheets>
    <sheet name="КАГ" sheetId="6" r:id="rId1"/>
    <sheet name="ЧКВ" sheetId="9" r:id="rId2"/>
    <sheet name="Карта учёта" sheetId="3" r:id="rId3"/>
    <sheet name="Вмешательства" sheetId="4" r:id="rId4"/>
    <sheet name="Расходный материал" sheetId="1" r:id="rId5"/>
    <sheet name="Сотрудники" sheetId="5" r:id="rId6"/>
    <sheet name="Остальное" sheetId="10" r:id="rId7"/>
  </sheets>
  <definedNames>
    <definedName name="_xlnm._FilterDatabase" localSheetId="0" hidden="1">КАГ!#REF!</definedName>
    <definedName name="_xlnm._FilterDatabase" localSheetId="2" hidden="1">'Карта учёта'!$C$4:$D$8</definedName>
    <definedName name="_xlnm._FilterDatabase" localSheetId="1" hidden="1">ЧКВ!#REF!</definedName>
    <definedName name="ВЫП.Список_Расходка_1">OFFSET('Расходный материал'!$R$2,0,0,MAX('Расходный материал'!$E:$E),1)</definedName>
    <definedName name="ВЫП.Список_Расходка_10">OFFSET('Расходный материал'!$AA$2,0,0,MAX('Расходный материал'!$N:$N),1)</definedName>
    <definedName name="ВЫП.Список_Расходка_11">OFFSET('Расходный материал'!$AB$2,0,0,MAX('Расходный материал'!$O:$O),1)</definedName>
    <definedName name="ВЫП.Список_Расходка_12">OFFSET('Расходный материал'!$AC$2,0,0,MAX('Расходный материал'!$P:$P),1)</definedName>
    <definedName name="ВЫП.Список_Расходка_13">OFFSET('Расходный материал'!$AD$2,0,0,MAX('Расходный материал'!$Q:$Q),1)</definedName>
    <definedName name="ВЫП.Список_Расходка_2">OFFSET('Расходный материал'!$S$2,0,0,MAX('Расходный материал'!$F:$F),1)</definedName>
    <definedName name="ВЫП.Список_Расходка_3">OFFSET('Расходный материал'!$T$2,0,0,MAX('Расходный материал'!$G:$G),1)</definedName>
    <definedName name="ВЫП.Список_Расходка_4">OFFSET('Расходный материал'!$U$2,0,0,MAX('Расходный материал'!$H:$H),1)</definedName>
    <definedName name="ВЫП.Список_Расходка_5">OFFSET('Расходный материал'!$V$2,0,0,MAX('Расходный материал'!$I:$I),1)</definedName>
    <definedName name="ВЫП.Список_Расходка_6">OFFSET('Расходный материал'!$W$2,0,0,MAX('Расходный материал'!$J:$J),1)</definedName>
    <definedName name="ВЫП.Список_Расходка_7">OFFSET('Расходный материал'!$X$2,0,0,MAX('Расходный материал'!$K:$K),1)</definedName>
    <definedName name="ВЫП.Список_Расходка_8">OFFSET('Расходный материал'!$Y$2,0,0,MAX('Расходный материал'!$L:$L),1)</definedName>
    <definedName name="ВЫП.Список_Расходка_9">OFFSET('Расходный материал'!$Z$2,0,0,MAX('Расходный материал'!$M:$M),1)</definedName>
    <definedName name="Должность_Сотрудник" localSheetId="1">OFFSET(Сотрудники_2[[#Headers],[Должность]],MATCH(Опер.Бригада12[[#This Row],[Должность]],Сотрудники_2[Должность],0),1,COUNTIF(Сотрудники_2[Должность],Опер.Бригада12[[#This Row],[Должность]]),1)</definedName>
    <definedName name="Должность_Сотрудник">OFFSET(Сотрудники_2[[#Headers],[Должность]],MATCH(Опер.Бригада[[#This Row],[Должность]],Сотрудники_2[Должность],0),1,COUNTIF(Сотрудники_2[Должность],Опер.Бригада[[#This Row],[Должность]]),1)</definedName>
    <definedName name="_xlnm.Print_Area" localSheetId="0">КАГ!$A$1:$H$54</definedName>
    <definedName name="_xlnm.Print_Area" localSheetId="2">'Карта учёта'!$A$2:$D$40</definedName>
    <definedName name="Размеры_стентов_балонов" localSheetId="1">OFFSET(Размеры[[#Headers],[Тип]],MATCH(Карта_Учёта[[#This Row],[Тип материала ]],Размеры[Тип],0),1,COUNTIF(Размеры[Тип],Карта_Учёта[[#This Row],[Тип материала ]]),1)</definedName>
    <definedName name="Размеры_стентов_балонов">OFFSET(Размеры[[#Headers],[Тип]],MATCH(Карта_Учёта[[#This Row],[Тип материала ]],Размеры[Тип],0),1,COUNTIF(Размеры[Тип],Карта_Учёта[[#This Row],[Тип материала ]]),1)</definedName>
  </definedNames>
  <calcPr calcId="1456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67" i="1" l="1"/>
  <c r="E68" i="1"/>
  <c r="E69" i="1"/>
  <c r="E70" i="1"/>
  <c r="F67" i="1"/>
  <c r="F68" i="1"/>
  <c r="F69" i="1"/>
  <c r="F70" i="1"/>
  <c r="G67" i="1"/>
  <c r="G68" i="1"/>
  <c r="G69" i="1"/>
  <c r="G70" i="1"/>
  <c r="H67" i="1"/>
  <c r="H68" i="1"/>
  <c r="H69" i="1"/>
  <c r="H70" i="1"/>
  <c r="I67" i="1"/>
  <c r="I68" i="1"/>
  <c r="I69" i="1"/>
  <c r="I70" i="1"/>
  <c r="J67" i="1"/>
  <c r="J68" i="1"/>
  <c r="J69" i="1"/>
  <c r="J70" i="1"/>
  <c r="K67" i="1"/>
  <c r="K68" i="1"/>
  <c r="K69" i="1"/>
  <c r="K70" i="1"/>
  <c r="L67" i="1"/>
  <c r="L68" i="1"/>
  <c r="L69" i="1"/>
  <c r="L70" i="1"/>
  <c r="M67" i="1"/>
  <c r="M68" i="1"/>
  <c r="M69" i="1"/>
  <c r="M70" i="1"/>
  <c r="N67" i="1"/>
  <c r="N68" i="1"/>
  <c r="N69" i="1"/>
  <c r="N70" i="1"/>
  <c r="O67" i="1"/>
  <c r="O68" i="1"/>
  <c r="O69" i="1"/>
  <c r="O70" i="1"/>
  <c r="P67" i="1"/>
  <c r="P68" i="1"/>
  <c r="P69" i="1"/>
  <c r="P70" i="1"/>
  <c r="Q67" i="1"/>
  <c r="Q68" i="1"/>
  <c r="Q69" i="1"/>
  <c r="Q70" i="1"/>
  <c r="R67" i="1"/>
  <c r="R68" i="1"/>
  <c r="R69" i="1"/>
  <c r="R70" i="1"/>
  <c r="S67" i="1"/>
  <c r="S68" i="1"/>
  <c r="S69" i="1"/>
  <c r="S70" i="1"/>
  <c r="T67" i="1"/>
  <c r="T68" i="1"/>
  <c r="T69" i="1"/>
  <c r="T70" i="1"/>
  <c r="U67" i="1"/>
  <c r="U68" i="1"/>
  <c r="U69" i="1"/>
  <c r="U70" i="1"/>
  <c r="V67" i="1"/>
  <c r="V68" i="1"/>
  <c r="V69" i="1"/>
  <c r="V70" i="1"/>
  <c r="W67" i="1"/>
  <c r="W68" i="1"/>
  <c r="W69" i="1"/>
  <c r="W70" i="1"/>
  <c r="X67" i="1"/>
  <c r="X68" i="1"/>
  <c r="X69" i="1"/>
  <c r="X70" i="1"/>
  <c r="Y67" i="1"/>
  <c r="Y68" i="1"/>
  <c r="Y69" i="1"/>
  <c r="Y70" i="1"/>
  <c r="Z67" i="1"/>
  <c r="Z68" i="1"/>
  <c r="Z69" i="1"/>
  <c r="Z70" i="1"/>
  <c r="AA67" i="1"/>
  <c r="AA68" i="1"/>
  <c r="AA69" i="1"/>
  <c r="AA70" i="1"/>
  <c r="AB67" i="1"/>
  <c r="AB68" i="1"/>
  <c r="AB69" i="1"/>
  <c r="AB70" i="1"/>
  <c r="AC67" i="1"/>
  <c r="AC68" i="1"/>
  <c r="AC69" i="1"/>
  <c r="AC70" i="1"/>
  <c r="AD67" i="1"/>
  <c r="AD68" i="1"/>
  <c r="AD69" i="1"/>
  <c r="AD70" i="1"/>
  <c r="D42" i="6" l="1"/>
  <c r="H6" i="4" l="1"/>
  <c r="I6" i="4"/>
  <c r="J6" i="4"/>
  <c r="K6" i="4"/>
  <c r="L6" i="4"/>
  <c r="M6" i="4"/>
  <c r="N6" i="4"/>
  <c r="O6" i="4"/>
  <c r="P6" i="4"/>
  <c r="Q6" i="4"/>
  <c r="R6" i="4"/>
  <c r="S6" i="4"/>
  <c r="T6" i="4"/>
  <c r="H7" i="4"/>
  <c r="I7" i="4"/>
  <c r="J7" i="4"/>
  <c r="K7" i="4"/>
  <c r="L7" i="4"/>
  <c r="M7" i="4"/>
  <c r="N7" i="4"/>
  <c r="O7" i="4"/>
  <c r="P7" i="4"/>
  <c r="Q7" i="4"/>
  <c r="R7" i="4"/>
  <c r="S7" i="4"/>
  <c r="T7" i="4"/>
  <c r="H8" i="4"/>
  <c r="I8" i="4"/>
  <c r="J8" i="4"/>
  <c r="K8" i="4"/>
  <c r="L8" i="4"/>
  <c r="M8" i="4"/>
  <c r="N8" i="4"/>
  <c r="O8" i="4"/>
  <c r="P8" i="4"/>
  <c r="Q8" i="4"/>
  <c r="R8" i="4"/>
  <c r="S8" i="4"/>
  <c r="T8" i="4"/>
  <c r="H9" i="4"/>
  <c r="I9" i="4"/>
  <c r="J9" i="4"/>
  <c r="K9" i="4"/>
  <c r="L9" i="4"/>
  <c r="M9" i="4"/>
  <c r="N9" i="4"/>
  <c r="O9" i="4"/>
  <c r="P9" i="4"/>
  <c r="Q9" i="4"/>
  <c r="R9" i="4"/>
  <c r="S9" i="4"/>
  <c r="T9" i="4"/>
  <c r="C11" i="9"/>
  <c r="E38" i="9" l="1"/>
  <c r="H17" i="6" l="1"/>
  <c r="B15" i="9" l="1"/>
  <c r="H19" i="9" l="1"/>
  <c r="H20" i="9"/>
  <c r="H21" i="9"/>
  <c r="E65" i="1" l="1"/>
  <c r="E66" i="1"/>
  <c r="F65" i="1"/>
  <c r="F66" i="1"/>
  <c r="G65" i="1"/>
  <c r="G66" i="1"/>
  <c r="H65" i="1"/>
  <c r="H66" i="1"/>
  <c r="I66" i="1"/>
  <c r="J66" i="1"/>
  <c r="K66" i="1"/>
  <c r="L66" i="1"/>
  <c r="M66" i="1"/>
  <c r="N66" i="1"/>
  <c r="O66" i="1"/>
  <c r="P66" i="1"/>
  <c r="Q66" i="1"/>
  <c r="E64" i="1"/>
  <c r="C4" i="5" l="1"/>
  <c r="C17" i="5" l="1"/>
  <c r="C2" i="3" l="1"/>
  <c r="A16" i="3" l="1"/>
  <c r="B5" i="3" l="1"/>
  <c r="B16" i="9" l="1"/>
  <c r="G17" i="9" l="1"/>
  <c r="Q2" i="1"/>
  <c r="P2" i="1"/>
  <c r="O2" i="1"/>
  <c r="N2" i="1"/>
  <c r="M2" i="1"/>
  <c r="L2" i="1"/>
  <c r="K2" i="1"/>
  <c r="I2" i="1"/>
  <c r="J2" i="1"/>
  <c r="G2" i="1"/>
  <c r="H2" i="1"/>
  <c r="F2" i="1"/>
  <c r="E2" i="1"/>
  <c r="A5" i="3"/>
  <c r="B6" i="3"/>
  <c r="G13" i="9"/>
  <c r="G51" i="9" s="1"/>
  <c r="G14" i="9"/>
  <c r="H13" i="9"/>
  <c r="G53" i="9" s="1"/>
  <c r="H14" i="9"/>
  <c r="H15" i="9"/>
  <c r="H16" i="9"/>
  <c r="H17" i="9"/>
  <c r="G16" i="9"/>
  <c r="G15" i="9"/>
  <c r="G53" i="6"/>
  <c r="B22" i="9"/>
  <c r="A22" i="9"/>
  <c r="B12" i="9"/>
  <c r="B17" i="9"/>
  <c r="B19" i="9"/>
  <c r="B20" i="9"/>
  <c r="B21" i="9"/>
  <c r="D37" i="6"/>
  <c r="G51" i="6"/>
  <c r="A8" i="9"/>
  <c r="D10" i="3"/>
  <c r="B2" i="3" s="1"/>
  <c r="D9" i="3"/>
  <c r="D8" i="3"/>
  <c r="D7" i="3"/>
  <c r="D5" i="3"/>
  <c r="D4" i="3"/>
  <c r="AK7" i="1"/>
  <c r="AK8" i="1"/>
  <c r="AK3" i="1"/>
  <c r="AK4" i="1"/>
  <c r="AK5" i="1"/>
  <c r="AK6" i="1"/>
  <c r="AK2" i="1"/>
  <c r="B13" i="6"/>
  <c r="B18" i="9" s="1"/>
  <c r="A7" i="6"/>
  <c r="A25" i="3"/>
  <c r="A26" i="3"/>
  <c r="A27" i="3"/>
  <c r="A13" i="3"/>
  <c r="A14" i="3"/>
  <c r="A15" i="3"/>
  <c r="A17" i="3"/>
  <c r="A18" i="3"/>
  <c r="A19" i="3"/>
  <c r="A20" i="3"/>
  <c r="A21" i="3"/>
  <c r="A22" i="3"/>
  <c r="A23" i="3"/>
  <c r="A24" i="3"/>
  <c r="C13" i="5"/>
  <c r="C3" i="5"/>
  <c r="C5" i="5"/>
  <c r="C6" i="5"/>
  <c r="C7" i="5"/>
  <c r="C8" i="5"/>
  <c r="C9" i="5"/>
  <c r="C10" i="5"/>
  <c r="C11" i="5"/>
  <c r="C12" i="5"/>
  <c r="C14" i="5"/>
  <c r="C15" i="5"/>
  <c r="C16" i="5"/>
  <c r="C2" i="5"/>
  <c r="A10" i="9" l="1"/>
  <c r="A9" i="3" s="1"/>
  <c r="A9" i="9"/>
  <c r="A8" i="3" s="1"/>
  <c r="G22" i="9"/>
  <c r="E3" i="1"/>
  <c r="E4" i="1" s="1"/>
  <c r="Q3" i="1"/>
  <c r="AD2" i="1" s="1"/>
  <c r="P3" i="1"/>
  <c r="P4" i="1" s="1"/>
  <c r="O3" i="1"/>
  <c r="O4" i="1" s="1"/>
  <c r="H22" i="9"/>
  <c r="H3" i="1"/>
  <c r="H4" i="1" s="1"/>
  <c r="I3" i="1"/>
  <c r="L3" i="1"/>
  <c r="L4" i="1" s="1"/>
  <c r="L5" i="1" s="1"/>
  <c r="N3" i="1"/>
  <c r="N4" i="1" s="1"/>
  <c r="N5" i="1" s="1"/>
  <c r="J3" i="1"/>
  <c r="D6" i="3"/>
  <c r="B37" i="3"/>
  <c r="K3" i="1"/>
  <c r="K4" i="1" s="1"/>
  <c r="M3" i="1"/>
  <c r="G3" i="1"/>
  <c r="G4" i="1" s="1"/>
  <c r="A6" i="3"/>
  <c r="F3" i="1"/>
  <c r="E5" i="1" l="1"/>
  <c r="P5" i="1"/>
  <c r="O5" i="1"/>
  <c r="Q4" i="1"/>
  <c r="I4" i="1"/>
  <c r="J4" i="1"/>
  <c r="H5" i="1"/>
  <c r="L6" i="1"/>
  <c r="N6" i="1"/>
  <c r="M4" i="1"/>
  <c r="K5" i="1"/>
  <c r="G5" i="1"/>
  <c r="F4" i="1"/>
  <c r="P6" i="1" l="1"/>
  <c r="P7" i="1"/>
  <c r="P8" i="1" s="1"/>
  <c r="P9" i="1" s="1"/>
  <c r="P10" i="1" s="1"/>
  <c r="Q5" i="1"/>
  <c r="E6" i="1"/>
  <c r="O6" i="1"/>
  <c r="I5" i="1"/>
  <c r="J5" i="1"/>
  <c r="N7" i="1"/>
  <c r="M5" i="1"/>
  <c r="F5" i="1"/>
  <c r="G6" i="1"/>
  <c r="H6" i="1"/>
  <c r="L7" i="1"/>
  <c r="K6" i="1"/>
  <c r="O7" i="1" l="1"/>
  <c r="P11" i="1"/>
  <c r="E7" i="1"/>
  <c r="Q6" i="1"/>
  <c r="J6" i="1"/>
  <c r="N8" i="1"/>
  <c r="F6" i="1"/>
  <c r="I6" i="1"/>
  <c r="G7" i="1"/>
  <c r="M6" i="1"/>
  <c r="H7" i="1"/>
  <c r="L8" i="1"/>
  <c r="K7" i="1"/>
  <c r="O8" i="1" l="1"/>
  <c r="O9" i="1" s="1"/>
  <c r="O10" i="1" s="1"/>
  <c r="P12" i="1"/>
  <c r="P13" i="1" s="1"/>
  <c r="P14" i="1" s="1"/>
  <c r="E8" i="1"/>
  <c r="E9" i="1" s="1"/>
  <c r="Q7" i="1"/>
  <c r="E10" i="1"/>
  <c r="J7" i="1"/>
  <c r="G8" i="1"/>
  <c r="N9" i="1"/>
  <c r="I7" i="1"/>
  <c r="F7" i="1"/>
  <c r="M7" i="1"/>
  <c r="H8" i="1"/>
  <c r="L9" i="1"/>
  <c r="K8" i="1"/>
  <c r="O11" i="1" l="1"/>
  <c r="O12" i="1" s="1"/>
  <c r="O13" i="1" s="1"/>
  <c r="O14" i="1"/>
  <c r="O15" i="1" s="1"/>
  <c r="P15" i="1"/>
  <c r="P16" i="1" s="1"/>
  <c r="P17" i="1" s="1"/>
  <c r="P18" i="1" s="1"/>
  <c r="P19" i="1" s="1"/>
  <c r="P20" i="1" s="1"/>
  <c r="P21" i="1" s="1"/>
  <c r="P22" i="1" s="1"/>
  <c r="P23" i="1" s="1"/>
  <c r="P24" i="1" s="1"/>
  <c r="P25" i="1" s="1"/>
  <c r="P26" i="1" s="1"/>
  <c r="P27" i="1" s="1"/>
  <c r="P28" i="1" s="1"/>
  <c r="P29" i="1" s="1"/>
  <c r="P30" i="1" s="1"/>
  <c r="P31" i="1" s="1"/>
  <c r="P32" i="1" s="1"/>
  <c r="P33" i="1" s="1"/>
  <c r="P34" i="1" s="1"/>
  <c r="P35" i="1" s="1"/>
  <c r="P36" i="1" s="1"/>
  <c r="P37" i="1" s="1"/>
  <c r="P38" i="1" s="1"/>
  <c r="P39" i="1" s="1"/>
  <c r="P40" i="1" s="1"/>
  <c r="P41" i="1" s="1"/>
  <c r="P42" i="1" s="1"/>
  <c r="P43" i="1" s="1"/>
  <c r="P44" i="1" s="1"/>
  <c r="P45" i="1" s="1"/>
  <c r="P46" i="1" s="1"/>
  <c r="P47" i="1" s="1"/>
  <c r="P48" i="1" s="1"/>
  <c r="P49" i="1" s="1"/>
  <c r="P50" i="1" s="1"/>
  <c r="P51" i="1" s="1"/>
  <c r="P52" i="1" s="1"/>
  <c r="P53" i="1" s="1"/>
  <c r="P54" i="1" s="1"/>
  <c r="P55" i="1" s="1"/>
  <c r="Q8" i="1"/>
  <c r="Q9" i="1" s="1"/>
  <c r="J8" i="1"/>
  <c r="E11" i="1"/>
  <c r="E12" i="1" s="1"/>
  <c r="E13" i="1" s="1"/>
  <c r="E14" i="1" s="1"/>
  <c r="E15" i="1" s="1"/>
  <c r="M8" i="1"/>
  <c r="N10" i="1"/>
  <c r="I8" i="1"/>
  <c r="G9" i="1"/>
  <c r="H9" i="1"/>
  <c r="F8" i="1"/>
  <c r="K9" i="1"/>
  <c r="L10" i="1"/>
  <c r="O16" i="1" l="1"/>
  <c r="O17" i="1" s="1"/>
  <c r="O18" i="1" s="1"/>
  <c r="P56" i="1"/>
  <c r="P57" i="1" s="1"/>
  <c r="AC2" i="1"/>
  <c r="Q10" i="1"/>
  <c r="Q11" i="1" s="1"/>
  <c r="Q12" i="1" s="1"/>
  <c r="Q13" i="1" s="1"/>
  <c r="G10" i="1"/>
  <c r="G11" i="1" s="1"/>
  <c r="I9" i="1"/>
  <c r="I10" i="1" s="1"/>
  <c r="I11" i="1" s="1"/>
  <c r="I12" i="1" s="1"/>
  <c r="J9" i="1"/>
  <c r="E16" i="1"/>
  <c r="E17" i="1" s="1"/>
  <c r="E18" i="1" s="1"/>
  <c r="E19" i="1" s="1"/>
  <c r="M9" i="1"/>
  <c r="M10" i="1" s="1"/>
  <c r="M11" i="1" s="1"/>
  <c r="M12" i="1" s="1"/>
  <c r="N11" i="1"/>
  <c r="F9" i="1"/>
  <c r="K10" i="1"/>
  <c r="K11" i="1" s="1"/>
  <c r="H10" i="1"/>
  <c r="H11" i="1" s="1"/>
  <c r="H12" i="1" s="1"/>
  <c r="H13" i="1" s="1"/>
  <c r="L11" i="1"/>
  <c r="L12" i="1" s="1"/>
  <c r="AC56" i="1" l="1"/>
  <c r="O19" i="1"/>
  <c r="O20" i="1" s="1"/>
  <c r="O21" i="1" s="1"/>
  <c r="O22" i="1" s="1"/>
  <c r="O23" i="1" s="1"/>
  <c r="O24" i="1" s="1"/>
  <c r="O25" i="1" s="1"/>
  <c r="O26" i="1" s="1"/>
  <c r="O27" i="1" s="1"/>
  <c r="O28" i="1" s="1"/>
  <c r="O29" i="1" s="1"/>
  <c r="O30" i="1" s="1"/>
  <c r="O31" i="1" s="1"/>
  <c r="O32" i="1" s="1"/>
  <c r="O33" i="1" s="1"/>
  <c r="O34" i="1" s="1"/>
  <c r="O35" i="1" s="1"/>
  <c r="O36" i="1" s="1"/>
  <c r="O37" i="1" s="1"/>
  <c r="O38" i="1" s="1"/>
  <c r="O39" i="1" s="1"/>
  <c r="O40" i="1" s="1"/>
  <c r="O41" i="1" s="1"/>
  <c r="O42" i="1" s="1"/>
  <c r="O43" i="1" s="1"/>
  <c r="O44" i="1" s="1"/>
  <c r="O45" i="1" s="1"/>
  <c r="O46" i="1" s="1"/>
  <c r="O47" i="1" s="1"/>
  <c r="O48" i="1" s="1"/>
  <c r="O49" i="1" s="1"/>
  <c r="O50" i="1" s="1"/>
  <c r="O51" i="1" s="1"/>
  <c r="O52" i="1" s="1"/>
  <c r="O53" i="1" s="1"/>
  <c r="O54" i="1" s="1"/>
  <c r="O55" i="1" s="1"/>
  <c r="AC57" i="1"/>
  <c r="M13" i="1"/>
  <c r="M14" i="1" s="1"/>
  <c r="P58" i="1"/>
  <c r="AC58" i="1" s="1"/>
  <c r="E20" i="1"/>
  <c r="E21" i="1" s="1"/>
  <c r="E22" i="1" s="1"/>
  <c r="E23" i="1" s="1"/>
  <c r="E24" i="1" s="1"/>
  <c r="E25" i="1" s="1"/>
  <c r="E26" i="1" s="1"/>
  <c r="E27" i="1" s="1"/>
  <c r="E28" i="1" s="1"/>
  <c r="E29" i="1" s="1"/>
  <c r="E30" i="1" s="1"/>
  <c r="E31" i="1" s="1"/>
  <c r="E32" i="1" s="1"/>
  <c r="E33" i="1" s="1"/>
  <c r="E34" i="1" s="1"/>
  <c r="E35" i="1" s="1"/>
  <c r="E36" i="1" s="1"/>
  <c r="E37" i="1" s="1"/>
  <c r="E38" i="1" s="1"/>
  <c r="E39" i="1" s="1"/>
  <c r="E40" i="1" s="1"/>
  <c r="E41" i="1" s="1"/>
  <c r="E42" i="1" s="1"/>
  <c r="E43" i="1" s="1"/>
  <c r="E44" i="1" s="1"/>
  <c r="E45" i="1" s="1"/>
  <c r="E46" i="1" s="1"/>
  <c r="E47" i="1" s="1"/>
  <c r="E48" i="1" s="1"/>
  <c r="E49" i="1" s="1"/>
  <c r="E50" i="1" s="1"/>
  <c r="E51" i="1" s="1"/>
  <c r="E52" i="1" s="1"/>
  <c r="E53" i="1" s="1"/>
  <c r="E54" i="1" s="1"/>
  <c r="E55" i="1" s="1"/>
  <c r="E56" i="1" s="1"/>
  <c r="E57" i="1" s="1"/>
  <c r="E58" i="1" s="1"/>
  <c r="E59" i="1" s="1"/>
  <c r="Q14" i="1"/>
  <c r="Q15" i="1" s="1"/>
  <c r="Q16" i="1" s="1"/>
  <c r="Q17" i="1" s="1"/>
  <c r="Q18" i="1" s="1"/>
  <c r="Q19" i="1" s="1"/>
  <c r="Q20" i="1" s="1"/>
  <c r="Q21" i="1" s="1"/>
  <c r="Q22" i="1" s="1"/>
  <c r="Q23" i="1" s="1"/>
  <c r="Q24" i="1" s="1"/>
  <c r="Q25" i="1" s="1"/>
  <c r="Q26" i="1" s="1"/>
  <c r="Q27" i="1" s="1"/>
  <c r="Q28" i="1" s="1"/>
  <c r="Q29" i="1" s="1"/>
  <c r="Q30" i="1" s="1"/>
  <c r="Q31" i="1" s="1"/>
  <c r="Q32" i="1" s="1"/>
  <c r="Q33" i="1" s="1"/>
  <c r="Q34" i="1" s="1"/>
  <c r="Q35" i="1" s="1"/>
  <c r="Q36" i="1" s="1"/>
  <c r="Q37" i="1" s="1"/>
  <c r="Q38" i="1" s="1"/>
  <c r="Q39" i="1" s="1"/>
  <c r="Q40" i="1" s="1"/>
  <c r="Q41" i="1" s="1"/>
  <c r="Q42" i="1" s="1"/>
  <c r="Q43" i="1" s="1"/>
  <c r="Q44" i="1" s="1"/>
  <c r="Q45" i="1" s="1"/>
  <c r="Q46" i="1" s="1"/>
  <c r="Q47" i="1" s="1"/>
  <c r="Q48" i="1" s="1"/>
  <c r="Q49" i="1" s="1"/>
  <c r="Q50" i="1" s="1"/>
  <c r="Q51" i="1" s="1"/>
  <c r="Q52" i="1" s="1"/>
  <c r="Q53" i="1" s="1"/>
  <c r="Q54" i="1" s="1"/>
  <c r="Q55" i="1" s="1"/>
  <c r="Q56" i="1" s="1"/>
  <c r="Q57" i="1" s="1"/>
  <c r="E60" i="1"/>
  <c r="E61" i="1" s="1"/>
  <c r="E62" i="1" s="1"/>
  <c r="F10" i="1"/>
  <c r="F11" i="1" s="1"/>
  <c r="F12" i="1" s="1"/>
  <c r="J10" i="1"/>
  <c r="J11" i="1" s="1"/>
  <c r="N12" i="1"/>
  <c r="N13" i="1" s="1"/>
  <c r="I13" i="1"/>
  <c r="I14" i="1" s="1"/>
  <c r="G12" i="1"/>
  <c r="G13" i="1" s="1"/>
  <c r="H14" i="1"/>
  <c r="H15" i="1" s="1"/>
  <c r="L13" i="1"/>
  <c r="L14" i="1" s="1"/>
  <c r="L15" i="1" s="1"/>
  <c r="K12" i="1"/>
  <c r="F13" i="1" l="1"/>
  <c r="F14" i="1" s="1"/>
  <c r="F15" i="1" s="1"/>
  <c r="O56" i="1"/>
  <c r="E63" i="1"/>
  <c r="R66" i="1" s="1"/>
  <c r="M15" i="1"/>
  <c r="M16" i="1" s="1"/>
  <c r="M17" i="1" s="1"/>
  <c r="P59" i="1"/>
  <c r="P60" i="1" s="1"/>
  <c r="P61" i="1" s="1"/>
  <c r="P62" i="1" s="1"/>
  <c r="P63" i="1" s="1"/>
  <c r="P64" i="1" s="1"/>
  <c r="P65" i="1" s="1"/>
  <c r="AC66" i="1" s="1"/>
  <c r="J12" i="1"/>
  <c r="J13" i="1" s="1"/>
  <c r="J14" i="1" s="1"/>
  <c r="J15" i="1" s="1"/>
  <c r="J16" i="1" s="1"/>
  <c r="R61" i="1"/>
  <c r="Q58" i="1"/>
  <c r="N14" i="1"/>
  <c r="N15" i="1" s="1"/>
  <c r="O57" i="1"/>
  <c r="I15" i="1"/>
  <c r="I16" i="1" s="1"/>
  <c r="I17" i="1" s="1"/>
  <c r="H16" i="1"/>
  <c r="H17" i="1" s="1"/>
  <c r="K13" i="1"/>
  <c r="K14" i="1" s="1"/>
  <c r="L16" i="1"/>
  <c r="G14" i="1"/>
  <c r="R64" i="1" l="1"/>
  <c r="R65" i="1"/>
  <c r="R63" i="1"/>
  <c r="AC64" i="1"/>
  <c r="AC65" i="1"/>
  <c r="F16" i="1"/>
  <c r="F17" i="1" s="1"/>
  <c r="R62" i="1"/>
  <c r="R59" i="1"/>
  <c r="R57" i="1"/>
  <c r="R58" i="1"/>
  <c r="R56" i="1"/>
  <c r="R60" i="1"/>
  <c r="N16" i="1"/>
  <c r="N17" i="1" s="1"/>
  <c r="AC63" i="1"/>
  <c r="AC59" i="1"/>
  <c r="AC60" i="1"/>
  <c r="AC62" i="1"/>
  <c r="AC61" i="1"/>
  <c r="J17" i="1"/>
  <c r="J18" i="1" s="1"/>
  <c r="Q59" i="1"/>
  <c r="Q60" i="1" s="1"/>
  <c r="O58" i="1"/>
  <c r="F18" i="1"/>
  <c r="F19" i="1" s="1"/>
  <c r="H18" i="1"/>
  <c r="H19" i="1" s="1"/>
  <c r="H20" i="1" s="1"/>
  <c r="H21" i="1" s="1"/>
  <c r="H22" i="1" s="1"/>
  <c r="I18" i="1"/>
  <c r="I19" i="1" s="1"/>
  <c r="I20" i="1" s="1"/>
  <c r="I21" i="1" s="1"/>
  <c r="I22" i="1" s="1"/>
  <c r="I23" i="1" s="1"/>
  <c r="I24" i="1" s="1"/>
  <c r="M18" i="1"/>
  <c r="M19" i="1" s="1"/>
  <c r="M20" i="1" s="1"/>
  <c r="L17" i="1"/>
  <c r="K15" i="1"/>
  <c r="K16" i="1" s="1"/>
  <c r="K17" i="1" s="1"/>
  <c r="G15" i="1"/>
  <c r="N18" i="1" l="1"/>
  <c r="J19" i="1"/>
  <c r="J20" i="1" s="1"/>
  <c r="J21" i="1" s="1"/>
  <c r="AD56" i="1"/>
  <c r="Q61" i="1"/>
  <c r="AD61" i="1" s="1"/>
  <c r="AD60" i="1"/>
  <c r="AD57" i="1"/>
  <c r="AD58" i="1"/>
  <c r="AD59" i="1"/>
  <c r="O59" i="1"/>
  <c r="H23" i="1"/>
  <c r="K18" i="1"/>
  <c r="K19" i="1" s="1"/>
  <c r="K20" i="1" s="1"/>
  <c r="K21" i="1" s="1"/>
  <c r="K22" i="1" s="1"/>
  <c r="K23" i="1" s="1"/>
  <c r="K24" i="1" s="1"/>
  <c r="I25" i="1"/>
  <c r="I26" i="1" s="1"/>
  <c r="AD4" i="1"/>
  <c r="AD6" i="1"/>
  <c r="AD5" i="1"/>
  <c r="AD7" i="1"/>
  <c r="AD15" i="1"/>
  <c r="AD13" i="1"/>
  <c r="M21" i="1"/>
  <c r="N19" i="1"/>
  <c r="L18" i="1"/>
  <c r="G16" i="1"/>
  <c r="G17" i="1" s="1"/>
  <c r="F20" i="1"/>
  <c r="Q62" i="1" l="1"/>
  <c r="J22" i="1"/>
  <c r="J23" i="1" s="1"/>
  <c r="J24" i="1" s="1"/>
  <c r="O60" i="1"/>
  <c r="N20" i="1"/>
  <c r="K25" i="1"/>
  <c r="K26" i="1" s="1"/>
  <c r="K27" i="1" s="1"/>
  <c r="H24" i="1"/>
  <c r="AD18" i="1"/>
  <c r="G18" i="1"/>
  <c r="G19" i="1" s="1"/>
  <c r="G20" i="1" s="1"/>
  <c r="I27" i="1"/>
  <c r="M22" i="1"/>
  <c r="N21" i="1"/>
  <c r="N22" i="1" s="1"/>
  <c r="L19" i="1"/>
  <c r="L20" i="1" s="1"/>
  <c r="F21" i="1"/>
  <c r="AD62" i="1" l="1"/>
  <c r="Q63" i="1"/>
  <c r="Q64" i="1" s="1"/>
  <c r="Q65" i="1" s="1"/>
  <c r="AD66" i="1" s="1"/>
  <c r="AB59" i="1"/>
  <c r="O61" i="1"/>
  <c r="AB56" i="1"/>
  <c r="AB60" i="1"/>
  <c r="AB58" i="1"/>
  <c r="AB57" i="1"/>
  <c r="K28" i="1"/>
  <c r="K29" i="1" s="1"/>
  <c r="AD26" i="1"/>
  <c r="G21" i="1"/>
  <c r="G22" i="1" s="1"/>
  <c r="G23" i="1" s="1"/>
  <c r="H25" i="1"/>
  <c r="I28" i="1"/>
  <c r="M23" i="1"/>
  <c r="J25" i="1"/>
  <c r="N23" i="1"/>
  <c r="L21" i="1"/>
  <c r="F22" i="1"/>
  <c r="AD21" i="1" l="1"/>
  <c r="AD19" i="1"/>
  <c r="AD64" i="1"/>
  <c r="AD65" i="1"/>
  <c r="AD63" i="1"/>
  <c r="AB61" i="1"/>
  <c r="O62" i="1"/>
  <c r="O63" i="1" s="1"/>
  <c r="O64" i="1" s="1"/>
  <c r="O65" i="1" s="1"/>
  <c r="AB66" i="1" s="1"/>
  <c r="H26" i="1"/>
  <c r="H27" i="1" s="1"/>
  <c r="H28" i="1" s="1"/>
  <c r="H29" i="1" s="1"/>
  <c r="L22" i="1"/>
  <c r="L23" i="1" s="1"/>
  <c r="L24" i="1" s="1"/>
  <c r="M24" i="1"/>
  <c r="K30" i="1"/>
  <c r="AD25" i="1"/>
  <c r="I29" i="1"/>
  <c r="J26" i="1"/>
  <c r="J27" i="1" s="1"/>
  <c r="J28" i="1" s="1"/>
  <c r="J29" i="1" s="1"/>
  <c r="J30" i="1" s="1"/>
  <c r="J31" i="1" s="1"/>
  <c r="J32" i="1" s="1"/>
  <c r="J33" i="1" s="1"/>
  <c r="J34" i="1" s="1"/>
  <c r="J35" i="1" s="1"/>
  <c r="J36" i="1" s="1"/>
  <c r="J37" i="1" s="1"/>
  <c r="J38" i="1" s="1"/>
  <c r="J39" i="1" s="1"/>
  <c r="J40" i="1" s="1"/>
  <c r="J41" i="1" s="1"/>
  <c r="J42" i="1" s="1"/>
  <c r="J43" i="1" s="1"/>
  <c r="J44" i="1" s="1"/>
  <c r="J45" i="1" s="1"/>
  <c r="J46" i="1" s="1"/>
  <c r="G24" i="1"/>
  <c r="N24" i="1"/>
  <c r="F23" i="1"/>
  <c r="F24" i="1" s="1"/>
  <c r="AB64" i="1" l="1"/>
  <c r="AB65" i="1"/>
  <c r="AB63" i="1"/>
  <c r="AB62" i="1"/>
  <c r="L25" i="1"/>
  <c r="L26" i="1" s="1"/>
  <c r="J47" i="1"/>
  <c r="J48" i="1" s="1"/>
  <c r="H30" i="1"/>
  <c r="H31" i="1" s="1"/>
  <c r="H32" i="1" s="1"/>
  <c r="M25" i="1"/>
  <c r="M26" i="1" s="1"/>
  <c r="K31" i="1"/>
  <c r="I30" i="1"/>
  <c r="G25" i="1"/>
  <c r="G26" i="1" s="1"/>
  <c r="N25" i="1"/>
  <c r="AC18" i="1"/>
  <c r="AC4" i="1"/>
  <c r="AC13" i="1"/>
  <c r="AC5" i="1"/>
  <c r="AC6" i="1"/>
  <c r="AC7" i="1"/>
  <c r="AC21" i="1"/>
  <c r="AC19" i="1"/>
  <c r="AC15" i="1"/>
  <c r="F25" i="1"/>
  <c r="J49" i="1" l="1"/>
  <c r="L27" i="1"/>
  <c r="L28" i="1" s="1"/>
  <c r="L29" i="1" s="1"/>
  <c r="AD30" i="1"/>
  <c r="G27" i="1"/>
  <c r="G28" i="1" s="1"/>
  <c r="H33" i="1"/>
  <c r="H34" i="1" s="1"/>
  <c r="H35" i="1" s="1"/>
  <c r="H36" i="1" s="1"/>
  <c r="H37" i="1" s="1"/>
  <c r="H38" i="1" s="1"/>
  <c r="H39" i="1" s="1"/>
  <c r="H40" i="1" s="1"/>
  <c r="H41" i="1" s="1"/>
  <c r="H42" i="1" s="1"/>
  <c r="H43" i="1" s="1"/>
  <c r="H44" i="1" s="1"/>
  <c r="H45" i="1" s="1"/>
  <c r="H46" i="1" s="1"/>
  <c r="I31" i="1"/>
  <c r="I32" i="1" s="1"/>
  <c r="I33" i="1" s="1"/>
  <c r="I34" i="1" s="1"/>
  <c r="I35" i="1" s="1"/>
  <c r="I36" i="1" s="1"/>
  <c r="I37" i="1" s="1"/>
  <c r="I38" i="1" s="1"/>
  <c r="I39" i="1" s="1"/>
  <c r="I40" i="1" s="1"/>
  <c r="I41" i="1" s="1"/>
  <c r="I42" i="1" s="1"/>
  <c r="I43" i="1" s="1"/>
  <c r="I44" i="1" s="1"/>
  <c r="I45" i="1" s="1"/>
  <c r="I46" i="1" s="1"/>
  <c r="K32" i="1"/>
  <c r="K33" i="1" s="1"/>
  <c r="K34" i="1" s="1"/>
  <c r="K35" i="1" s="1"/>
  <c r="K36" i="1" s="1"/>
  <c r="K37" i="1" s="1"/>
  <c r="K38" i="1" s="1"/>
  <c r="K39" i="1" s="1"/>
  <c r="K40" i="1" s="1"/>
  <c r="K41" i="1" s="1"/>
  <c r="K42" i="1" s="1"/>
  <c r="AD29" i="1"/>
  <c r="M27" i="1"/>
  <c r="AB26" i="1"/>
  <c r="AC26" i="1"/>
  <c r="F26" i="1"/>
  <c r="F27" i="1" s="1"/>
  <c r="N26" i="1"/>
  <c r="AB2" i="1"/>
  <c r="AB5" i="1"/>
  <c r="AB4" i="1"/>
  <c r="AB7" i="1"/>
  <c r="AB6" i="1"/>
  <c r="AB13" i="1"/>
  <c r="AB15" i="1"/>
  <c r="AB18" i="1"/>
  <c r="AB21" i="1"/>
  <c r="AB19" i="1"/>
  <c r="J50" i="1" l="1"/>
  <c r="J51" i="1" s="1"/>
  <c r="H47" i="1"/>
  <c r="H48" i="1" s="1"/>
  <c r="I47" i="1"/>
  <c r="I48" i="1" s="1"/>
  <c r="I49" i="1" s="1"/>
  <c r="I50" i="1" s="1"/>
  <c r="K43" i="1"/>
  <c r="N27" i="1"/>
  <c r="M28" i="1"/>
  <c r="M29" i="1" s="1"/>
  <c r="L30" i="1"/>
  <c r="G29" i="1"/>
  <c r="F28" i="1"/>
  <c r="J52" i="1" l="1"/>
  <c r="J53" i="1" s="1"/>
  <c r="I51" i="1"/>
  <c r="H49" i="1"/>
  <c r="AD31" i="1"/>
  <c r="AD17" i="1"/>
  <c r="N28" i="1"/>
  <c r="K44" i="1"/>
  <c r="G30" i="1"/>
  <c r="G31" i="1" s="1"/>
  <c r="G32" i="1" s="1"/>
  <c r="G33" i="1" s="1"/>
  <c r="G34" i="1" s="1"/>
  <c r="G35" i="1" s="1"/>
  <c r="G36" i="1" s="1"/>
  <c r="G37" i="1" s="1"/>
  <c r="G38" i="1" s="1"/>
  <c r="G39" i="1" s="1"/>
  <c r="G40" i="1" s="1"/>
  <c r="G41" i="1" s="1"/>
  <c r="G42" i="1" s="1"/>
  <c r="AD16" i="1"/>
  <c r="L31" i="1"/>
  <c r="L32" i="1" s="1"/>
  <c r="M30" i="1"/>
  <c r="F29" i="1"/>
  <c r="F30" i="1" s="1"/>
  <c r="N29" i="1" l="1"/>
  <c r="N30" i="1" s="1"/>
  <c r="J54" i="1"/>
  <c r="I52" i="1"/>
  <c r="H50" i="1"/>
  <c r="AD34" i="1"/>
  <c r="K45" i="1"/>
  <c r="G43" i="1"/>
  <c r="G44" i="1" s="1"/>
  <c r="G45" i="1" s="1"/>
  <c r="F31" i="1"/>
  <c r="F32" i="1" s="1"/>
  <c r="F33" i="1" s="1"/>
  <c r="F34" i="1" s="1"/>
  <c r="F35" i="1" s="1"/>
  <c r="F36" i="1" s="1"/>
  <c r="F37" i="1" s="1"/>
  <c r="F38" i="1" s="1"/>
  <c r="F39" i="1" s="1"/>
  <c r="F40" i="1" s="1"/>
  <c r="F41" i="1" s="1"/>
  <c r="F42" i="1" s="1"/>
  <c r="F43" i="1" s="1"/>
  <c r="F44" i="1" s="1"/>
  <c r="F45" i="1" s="1"/>
  <c r="L33" i="1"/>
  <c r="M31" i="1"/>
  <c r="AC25" i="1"/>
  <c r="AB25" i="1"/>
  <c r="J55" i="1" l="1"/>
  <c r="J56" i="1" s="1"/>
  <c r="J57" i="1" s="1"/>
  <c r="J58" i="1" s="1"/>
  <c r="J59" i="1" s="1"/>
  <c r="J60" i="1" s="1"/>
  <c r="J61" i="1" s="1"/>
  <c r="J62" i="1" s="1"/>
  <c r="J63" i="1" s="1"/>
  <c r="J64" i="1" s="1"/>
  <c r="J65" i="1" s="1"/>
  <c r="W66" i="1" s="1"/>
  <c r="I53" i="1"/>
  <c r="H51" i="1"/>
  <c r="H52" i="1" s="1"/>
  <c r="H53" i="1" s="1"/>
  <c r="H54" i="1" s="1"/>
  <c r="H55" i="1" s="1"/>
  <c r="H56" i="1" s="1"/>
  <c r="H57" i="1" s="1"/>
  <c r="H58" i="1" s="1"/>
  <c r="H59" i="1" s="1"/>
  <c r="H60" i="1" s="1"/>
  <c r="H61" i="1" s="1"/>
  <c r="H62" i="1" s="1"/>
  <c r="H63" i="1" s="1"/>
  <c r="H64" i="1" s="1"/>
  <c r="U66" i="1" s="1"/>
  <c r="F46" i="1"/>
  <c r="F47" i="1" s="1"/>
  <c r="F48" i="1" s="1"/>
  <c r="F49" i="1" s="1"/>
  <c r="F50" i="1" s="1"/>
  <c r="G46" i="1"/>
  <c r="K46" i="1"/>
  <c r="AD33" i="1"/>
  <c r="AD32" i="1"/>
  <c r="M32" i="1"/>
  <c r="M33" i="1" s="1"/>
  <c r="L34" i="1"/>
  <c r="AC30" i="1"/>
  <c r="AB30" i="1"/>
  <c r="N31" i="1"/>
  <c r="W64" i="1" l="1"/>
  <c r="W65" i="1"/>
  <c r="U64" i="1"/>
  <c r="U65" i="1"/>
  <c r="U2" i="1"/>
  <c r="W46" i="1"/>
  <c r="W56" i="1"/>
  <c r="W47" i="1"/>
  <c r="W55" i="1"/>
  <c r="W39" i="1"/>
  <c r="W59" i="1"/>
  <c r="W54" i="1"/>
  <c r="W48" i="1"/>
  <c r="W44" i="1"/>
  <c r="W40" i="1"/>
  <c r="W60" i="1"/>
  <c r="W63" i="1"/>
  <c r="W50" i="1"/>
  <c r="W53" i="1"/>
  <c r="W52" i="1"/>
  <c r="W45" i="1"/>
  <c r="W41" i="1"/>
  <c r="W42" i="1"/>
  <c r="W43" i="1"/>
  <c r="W51" i="1"/>
  <c r="W49" i="1"/>
  <c r="W61" i="1"/>
  <c r="W57" i="1"/>
  <c r="W58" i="1"/>
  <c r="W62" i="1"/>
  <c r="W2" i="1"/>
  <c r="U58" i="1"/>
  <c r="U63" i="1"/>
  <c r="U61" i="1"/>
  <c r="U57" i="1"/>
  <c r="U56" i="1"/>
  <c r="U59" i="1"/>
  <c r="U62" i="1"/>
  <c r="U60" i="1"/>
  <c r="I54" i="1"/>
  <c r="I55" i="1" s="1"/>
  <c r="I56" i="1" s="1"/>
  <c r="I57" i="1" s="1"/>
  <c r="I58" i="1" s="1"/>
  <c r="I59" i="1" s="1"/>
  <c r="I60" i="1" s="1"/>
  <c r="I61" i="1" s="1"/>
  <c r="I62" i="1" s="1"/>
  <c r="U52" i="1"/>
  <c r="U42" i="1"/>
  <c r="U45" i="1"/>
  <c r="U47" i="1"/>
  <c r="U54" i="1"/>
  <c r="U49" i="1"/>
  <c r="U50" i="1"/>
  <c r="U44" i="1"/>
  <c r="U55" i="1"/>
  <c r="U53" i="1"/>
  <c r="U51" i="1"/>
  <c r="U41" i="1"/>
  <c r="U48" i="1"/>
  <c r="U46" i="1"/>
  <c r="U40" i="1"/>
  <c r="U39" i="1"/>
  <c r="U43" i="1"/>
  <c r="F51" i="1"/>
  <c r="G47" i="1"/>
  <c r="K47" i="1"/>
  <c r="L35" i="1"/>
  <c r="M34" i="1"/>
  <c r="AB31" i="1"/>
  <c r="N32" i="1"/>
  <c r="N33" i="1" s="1"/>
  <c r="AC31" i="1"/>
  <c r="AB29" i="1"/>
  <c r="AC29" i="1"/>
  <c r="I63" i="1" l="1"/>
  <c r="I64" i="1" s="1"/>
  <c r="I65" i="1" s="1"/>
  <c r="V66" i="1" s="1"/>
  <c r="F52" i="1"/>
  <c r="AD36" i="1"/>
  <c r="G48" i="1"/>
  <c r="K48" i="1"/>
  <c r="L36" i="1"/>
  <c r="M35" i="1"/>
  <c r="AC17" i="1"/>
  <c r="N34" i="1"/>
  <c r="N35" i="1" s="1"/>
  <c r="N36" i="1" s="1"/>
  <c r="N37" i="1" s="1"/>
  <c r="N38" i="1" s="1"/>
  <c r="N39" i="1" s="1"/>
  <c r="N40" i="1" s="1"/>
  <c r="N41" i="1" s="1"/>
  <c r="N42" i="1" s="1"/>
  <c r="AB17" i="1"/>
  <c r="V51" i="1" l="1"/>
  <c r="V65" i="1"/>
  <c r="V64" i="1"/>
  <c r="V2" i="1"/>
  <c r="V44" i="1"/>
  <c r="V43" i="1"/>
  <c r="V50" i="1"/>
  <c r="V60" i="1"/>
  <c r="V41" i="1"/>
  <c r="V48" i="1"/>
  <c r="V55" i="1"/>
  <c r="V47" i="1"/>
  <c r="V59" i="1"/>
  <c r="V62" i="1"/>
  <c r="V63" i="1"/>
  <c r="V54" i="1"/>
  <c r="V39" i="1"/>
  <c r="V42" i="1"/>
  <c r="V52" i="1"/>
  <c r="V49" i="1"/>
  <c r="V53" i="1"/>
  <c r="V45" i="1"/>
  <c r="V40" i="1"/>
  <c r="V46" i="1"/>
  <c r="V56" i="1"/>
  <c r="V58" i="1"/>
  <c r="V61" i="1"/>
  <c r="V57" i="1"/>
  <c r="AD37" i="1"/>
  <c r="F53" i="1"/>
  <c r="F54" i="1" s="1"/>
  <c r="F55" i="1" s="1"/>
  <c r="F56" i="1" s="1"/>
  <c r="F57" i="1" s="1"/>
  <c r="F58" i="1" s="1"/>
  <c r="F59" i="1" s="1"/>
  <c r="F60" i="1" s="1"/>
  <c r="F61" i="1" s="1"/>
  <c r="F62" i="1" s="1"/>
  <c r="K49" i="1"/>
  <c r="K50" i="1" s="1"/>
  <c r="G49" i="1"/>
  <c r="N43" i="1"/>
  <c r="AC42" i="1"/>
  <c r="AB40" i="1"/>
  <c r="AC40" i="1"/>
  <c r="AC41" i="1"/>
  <c r="AC39" i="1"/>
  <c r="AB32" i="1"/>
  <c r="AC38" i="1"/>
  <c r="AC32" i="1"/>
  <c r="L37" i="1"/>
  <c r="AC37" i="1"/>
  <c r="AC16" i="1"/>
  <c r="AB37" i="1"/>
  <c r="AB16" i="1"/>
  <c r="M36" i="1"/>
  <c r="AB36" i="1"/>
  <c r="AC36" i="1"/>
  <c r="AB34" i="1"/>
  <c r="AB22" i="1"/>
  <c r="AC34" i="1"/>
  <c r="AC22" i="1"/>
  <c r="F63" i="1" l="1"/>
  <c r="F64" i="1" s="1"/>
  <c r="S66" i="1" s="1"/>
  <c r="S2" i="1"/>
  <c r="S58" i="1"/>
  <c r="AB38" i="1"/>
  <c r="AB41" i="1"/>
  <c r="AB39" i="1"/>
  <c r="S54" i="1"/>
  <c r="S52" i="1"/>
  <c r="AB42" i="1"/>
  <c r="K51" i="1"/>
  <c r="G50" i="1"/>
  <c r="AD38" i="1"/>
  <c r="AC43" i="1"/>
  <c r="N44" i="1"/>
  <c r="AB43" i="1"/>
  <c r="L38" i="1"/>
  <c r="L39" i="1" s="1"/>
  <c r="AC33" i="1"/>
  <c r="AB33" i="1"/>
  <c r="M37" i="1"/>
  <c r="S51" i="1" l="1"/>
  <c r="S53" i="1"/>
  <c r="S64" i="1"/>
  <c r="S65" i="1"/>
  <c r="S50" i="1"/>
  <c r="S49" i="1"/>
  <c r="S39" i="1"/>
  <c r="S48" i="1"/>
  <c r="S56" i="1"/>
  <c r="S63" i="1"/>
  <c r="S60" i="1"/>
  <c r="S45" i="1"/>
  <c r="S42" i="1"/>
  <c r="S46" i="1"/>
  <c r="S44" i="1"/>
  <c r="S55" i="1"/>
  <c r="S47" i="1"/>
  <c r="S40" i="1"/>
  <c r="S43" i="1"/>
  <c r="S41" i="1"/>
  <c r="S57" i="1"/>
  <c r="S62" i="1"/>
  <c r="S59" i="1"/>
  <c r="S61" i="1"/>
  <c r="K52" i="1"/>
  <c r="K53" i="1" s="1"/>
  <c r="G51" i="1"/>
  <c r="AD39" i="1"/>
  <c r="AC35" i="1"/>
  <c r="AC23" i="1"/>
  <c r="AB46" i="1"/>
  <c r="N45" i="1"/>
  <c r="AC44" i="1"/>
  <c r="L40" i="1"/>
  <c r="M38" i="1"/>
  <c r="M39" i="1" s="1"/>
  <c r="M40" i="1" s="1"/>
  <c r="N46" i="1" l="1"/>
  <c r="N47" i="1" s="1"/>
  <c r="N48" i="1" s="1"/>
  <c r="G52" i="1"/>
  <c r="K54" i="1"/>
  <c r="K55" i="1" s="1"/>
  <c r="K56" i="1" s="1"/>
  <c r="K57" i="1" s="1"/>
  <c r="K58" i="1" s="1"/>
  <c r="K59" i="1" s="1"/>
  <c r="K60" i="1" s="1"/>
  <c r="K61" i="1" s="1"/>
  <c r="K62" i="1" s="1"/>
  <c r="K63" i="1" s="1"/>
  <c r="K64" i="1" s="1"/>
  <c r="K65" i="1" s="1"/>
  <c r="X66" i="1" s="1"/>
  <c r="AC47" i="1"/>
  <c r="AB23" i="1"/>
  <c r="AC46" i="1"/>
  <c r="AB47" i="1"/>
  <c r="M41" i="1"/>
  <c r="L41" i="1"/>
  <c r="X64" i="1" l="1"/>
  <c r="X65" i="1"/>
  <c r="X2" i="1"/>
  <c r="X56" i="1"/>
  <c r="X62" i="1"/>
  <c r="X60" i="1"/>
  <c r="X59" i="1"/>
  <c r="X61" i="1"/>
  <c r="X63" i="1"/>
  <c r="X58" i="1"/>
  <c r="X57" i="1"/>
  <c r="X54" i="1"/>
  <c r="X44" i="1"/>
  <c r="X53" i="1"/>
  <c r="X46" i="1"/>
  <c r="X49" i="1"/>
  <c r="X50" i="1"/>
  <c r="X48" i="1"/>
  <c r="X45" i="1"/>
  <c r="X52" i="1"/>
  <c r="X41" i="1"/>
  <c r="G53" i="1"/>
  <c r="X43" i="1"/>
  <c r="X39" i="1"/>
  <c r="X51" i="1"/>
  <c r="X47" i="1"/>
  <c r="X40" i="1"/>
  <c r="X42" i="1"/>
  <c r="X55" i="1"/>
  <c r="AC45" i="1"/>
  <c r="N49" i="1"/>
  <c r="N50" i="1" s="1"/>
  <c r="AB35" i="1"/>
  <c r="AC28" i="1"/>
  <c r="AD22" i="1"/>
  <c r="AB44" i="1"/>
  <c r="AC48" i="1"/>
  <c r="AC50" i="1"/>
  <c r="AC49" i="1"/>
  <c r="AB48" i="1"/>
  <c r="M42" i="1"/>
  <c r="L42" i="1"/>
  <c r="S4" i="1"/>
  <c r="S5" i="1"/>
  <c r="S3" i="1"/>
  <c r="S37" i="1"/>
  <c r="S35" i="1"/>
  <c r="S19" i="1"/>
  <c r="S6" i="1"/>
  <c r="S27" i="1"/>
  <c r="S11" i="1"/>
  <c r="S23" i="1"/>
  <c r="S21" i="1"/>
  <c r="S14" i="1"/>
  <c r="S12" i="1"/>
  <c r="S7" i="1"/>
  <c r="S25" i="1"/>
  <c r="S22" i="1"/>
  <c r="S31" i="1"/>
  <c r="S38" i="1"/>
  <c r="S36" i="1"/>
  <c r="S34" i="1"/>
  <c r="S8" i="1"/>
  <c r="S16" i="1"/>
  <c r="S13" i="1"/>
  <c r="S26" i="1"/>
  <c r="S29" i="1"/>
  <c r="S9" i="1"/>
  <c r="S15" i="1"/>
  <c r="S24" i="1"/>
  <c r="S10" i="1"/>
  <c r="S18" i="1"/>
  <c r="S20" i="1"/>
  <c r="S17" i="1"/>
  <c r="S30" i="1"/>
  <c r="S33" i="1"/>
  <c r="S28" i="1"/>
  <c r="S32" i="1"/>
  <c r="G54" i="1" l="1"/>
  <c r="R2" i="1"/>
  <c r="N51" i="1"/>
  <c r="N52" i="1" s="1"/>
  <c r="N53" i="1" s="1"/>
  <c r="N54" i="1" s="1"/>
  <c r="N55" i="1" s="1"/>
  <c r="AB45" i="1"/>
  <c r="AC55" i="1"/>
  <c r="AC11" i="1"/>
  <c r="AC27" i="1"/>
  <c r="AC10" i="1"/>
  <c r="AC8" i="1"/>
  <c r="AC24" i="1"/>
  <c r="AC9" i="1"/>
  <c r="AC12" i="1"/>
  <c r="M43" i="1"/>
  <c r="L43" i="1"/>
  <c r="N56" i="1" l="1"/>
  <c r="N57" i="1" s="1"/>
  <c r="N58" i="1" s="1"/>
  <c r="G55" i="1"/>
  <c r="AC3" i="1"/>
  <c r="AC20" i="1"/>
  <c r="AC14" i="1"/>
  <c r="AC53" i="1"/>
  <c r="AC51" i="1"/>
  <c r="AC54" i="1"/>
  <c r="AC52" i="1"/>
  <c r="AB49" i="1"/>
  <c r="AD35" i="1"/>
  <c r="L44" i="1"/>
  <c r="M44" i="1"/>
  <c r="M45" i="1" s="1"/>
  <c r="M46" i="1" s="1"/>
  <c r="M47" i="1" s="1"/>
  <c r="U37" i="1"/>
  <c r="U34" i="1"/>
  <c r="U36" i="1"/>
  <c r="U31" i="1"/>
  <c r="U32" i="1"/>
  <c r="U27" i="1"/>
  <c r="U3" i="1"/>
  <c r="U23" i="1"/>
  <c r="U12" i="1"/>
  <c r="U6" i="1"/>
  <c r="U4" i="1"/>
  <c r="U21" i="1"/>
  <c r="U30" i="1"/>
  <c r="U18" i="1"/>
  <c r="U25" i="1"/>
  <c r="U16" i="1"/>
  <c r="U24" i="1"/>
  <c r="U28" i="1"/>
  <c r="U9" i="1"/>
  <c r="U19" i="1"/>
  <c r="U20" i="1"/>
  <c r="U15" i="1"/>
  <c r="U29" i="1"/>
  <c r="U14" i="1"/>
  <c r="U7" i="1"/>
  <c r="U8" i="1"/>
  <c r="U22" i="1"/>
  <c r="U26" i="1"/>
  <c r="U13" i="1"/>
  <c r="U38" i="1"/>
  <c r="U35" i="1"/>
  <c r="U10" i="1"/>
  <c r="U17" i="1"/>
  <c r="U5" i="1"/>
  <c r="U11" i="1"/>
  <c r="U33" i="1"/>
  <c r="N59" i="1" l="1"/>
  <c r="G56" i="1"/>
  <c r="AA2" i="1"/>
  <c r="AB20" i="1"/>
  <c r="AB14" i="1"/>
  <c r="AB53" i="1"/>
  <c r="AB52" i="1"/>
  <c r="AB54" i="1"/>
  <c r="AB50" i="1"/>
  <c r="AD50" i="1"/>
  <c r="AD42" i="1"/>
  <c r="AD41" i="1"/>
  <c r="AD40" i="1"/>
  <c r="AD43" i="1"/>
  <c r="AD45" i="1"/>
  <c r="AD46" i="1"/>
  <c r="AD44" i="1"/>
  <c r="AD47" i="1"/>
  <c r="AD48" i="1"/>
  <c r="AD49" i="1"/>
  <c r="AB51" i="1"/>
  <c r="AD51" i="1"/>
  <c r="AB55" i="1"/>
  <c r="AB10" i="1"/>
  <c r="AB9" i="1"/>
  <c r="AB27" i="1"/>
  <c r="AB11" i="1"/>
  <c r="AB8" i="1"/>
  <c r="AB24" i="1"/>
  <c r="AB12" i="1"/>
  <c r="AB28" i="1"/>
  <c r="AD55" i="1"/>
  <c r="AD10" i="1"/>
  <c r="AD8" i="1"/>
  <c r="AD9" i="1"/>
  <c r="AD12" i="1"/>
  <c r="AD24" i="1"/>
  <c r="AD11" i="1"/>
  <c r="AD27" i="1"/>
  <c r="AD28" i="1"/>
  <c r="AD23" i="1"/>
  <c r="AD52" i="1"/>
  <c r="M48" i="1"/>
  <c r="L45" i="1"/>
  <c r="L46" i="1" s="1"/>
  <c r="L47" i="1" s="1"/>
  <c r="X8" i="1"/>
  <c r="X3" i="1"/>
  <c r="X7" i="1"/>
  <c r="X5" i="1"/>
  <c r="X6" i="1"/>
  <c r="X4" i="1"/>
  <c r="X38" i="1"/>
  <c r="X35" i="1"/>
  <c r="X18" i="1"/>
  <c r="X25" i="1"/>
  <c r="X17" i="1"/>
  <c r="X24" i="1"/>
  <c r="X19" i="1"/>
  <c r="X23" i="1"/>
  <c r="X13" i="1"/>
  <c r="X27" i="1"/>
  <c r="X9" i="1"/>
  <c r="X26" i="1"/>
  <c r="X20" i="1"/>
  <c r="X10" i="1"/>
  <c r="X32" i="1"/>
  <c r="X33" i="1"/>
  <c r="X37" i="1"/>
  <c r="X34" i="1"/>
  <c r="X36" i="1"/>
  <c r="X12" i="1"/>
  <c r="X31" i="1"/>
  <c r="X15" i="1"/>
  <c r="X14" i="1"/>
  <c r="X28" i="1"/>
  <c r="X22" i="1"/>
  <c r="X16" i="1"/>
  <c r="X11" i="1"/>
  <c r="X29" i="1"/>
  <c r="X30" i="1"/>
  <c r="X21" i="1"/>
  <c r="N60" i="1" l="1"/>
  <c r="N61" i="1" s="1"/>
  <c r="N62" i="1" s="1"/>
  <c r="N63" i="1" s="1"/>
  <c r="N64" i="1" s="1"/>
  <c r="N65" i="1" s="1"/>
  <c r="AA66" i="1" s="1"/>
  <c r="G57" i="1"/>
  <c r="G58" i="1" s="1"/>
  <c r="G59" i="1" s="1"/>
  <c r="G60" i="1" s="1"/>
  <c r="AD20" i="1"/>
  <c r="AB3" i="1"/>
  <c r="R3" i="1"/>
  <c r="AD14" i="1"/>
  <c r="AD54" i="1"/>
  <c r="AD53" i="1"/>
  <c r="M49" i="1"/>
  <c r="L48" i="1"/>
  <c r="V3" i="1"/>
  <c r="V4" i="1"/>
  <c r="V7" i="1"/>
  <c r="V9" i="1"/>
  <c r="V8" i="1"/>
  <c r="V11" i="1"/>
  <c r="V13" i="1"/>
  <c r="V10" i="1"/>
  <c r="V6" i="1"/>
  <c r="V12" i="1"/>
  <c r="V5" i="1"/>
  <c r="V14" i="1"/>
  <c r="V34" i="1"/>
  <c r="V19" i="1"/>
  <c r="V17" i="1"/>
  <c r="V20" i="1"/>
  <c r="V25" i="1"/>
  <c r="V36" i="1"/>
  <c r="V23" i="1"/>
  <c r="V27" i="1"/>
  <c r="V15" i="1"/>
  <c r="V26" i="1"/>
  <c r="V32" i="1"/>
  <c r="V37" i="1"/>
  <c r="V35" i="1"/>
  <c r="V31" i="1"/>
  <c r="V21" i="1"/>
  <c r="V22" i="1"/>
  <c r="V18" i="1"/>
  <c r="V38" i="1"/>
  <c r="V24" i="1"/>
  <c r="V16" i="1"/>
  <c r="V29" i="1"/>
  <c r="V28" i="1"/>
  <c r="V30" i="1"/>
  <c r="V33" i="1"/>
  <c r="W3" i="1"/>
  <c r="AA64" i="1" l="1"/>
  <c r="AA65" i="1"/>
  <c r="T2" i="1"/>
  <c r="G61" i="1"/>
  <c r="AA62" i="1"/>
  <c r="AA61" i="1"/>
  <c r="AA60" i="1"/>
  <c r="AA59" i="1"/>
  <c r="AA58" i="1"/>
  <c r="AA63" i="1"/>
  <c r="AA57" i="1"/>
  <c r="AA56" i="1"/>
  <c r="AA29" i="1"/>
  <c r="AA53" i="1"/>
  <c r="AA47" i="1"/>
  <c r="AA11" i="1"/>
  <c r="AA22" i="1"/>
  <c r="AA18" i="1"/>
  <c r="AA27" i="1"/>
  <c r="AA14" i="1"/>
  <c r="AA3" i="1"/>
  <c r="AA34" i="1"/>
  <c r="AA31" i="1"/>
  <c r="AA26" i="1"/>
  <c r="AA16" i="1"/>
  <c r="AA55" i="1"/>
  <c r="AA12" i="1"/>
  <c r="AA54" i="1"/>
  <c r="AA37" i="1"/>
  <c r="AA39" i="1"/>
  <c r="AA42" i="1"/>
  <c r="AA30" i="1"/>
  <c r="AA5" i="1"/>
  <c r="AA4" i="1"/>
  <c r="AA49" i="1"/>
  <c r="AA46" i="1"/>
  <c r="AA23" i="1"/>
  <c r="AA8" i="1"/>
  <c r="AA24" i="1"/>
  <c r="AA43" i="1"/>
  <c r="AA21" i="1"/>
  <c r="AA40" i="1"/>
  <c r="AA15" i="1"/>
  <c r="AA36" i="1"/>
  <c r="AA52" i="1"/>
  <c r="AA20" i="1"/>
  <c r="AA50" i="1"/>
  <c r="AA44" i="1"/>
  <c r="AA25" i="1"/>
  <c r="AA13" i="1"/>
  <c r="AA35" i="1"/>
  <c r="AA28" i="1"/>
  <c r="AA41" i="1"/>
  <c r="AA51" i="1"/>
  <c r="AA45" i="1"/>
  <c r="AA48" i="1"/>
  <c r="AA32" i="1"/>
  <c r="AA17" i="1"/>
  <c r="AA7" i="1"/>
  <c r="AA6" i="1"/>
  <c r="AA19" i="1"/>
  <c r="AA33" i="1"/>
  <c r="AA38" i="1"/>
  <c r="AA9" i="1"/>
  <c r="AA10" i="1"/>
  <c r="AD3" i="1"/>
  <c r="R45" i="1"/>
  <c r="R16" i="1"/>
  <c r="R14" i="1"/>
  <c r="R30" i="1"/>
  <c r="R50" i="1"/>
  <c r="R52" i="1"/>
  <c r="R10" i="1"/>
  <c r="R49" i="1"/>
  <c r="R11" i="1"/>
  <c r="R36" i="1"/>
  <c r="R32" i="1"/>
  <c r="R6" i="1"/>
  <c r="R34" i="1"/>
  <c r="R21" i="1"/>
  <c r="R23" i="1"/>
  <c r="R22" i="1"/>
  <c r="R37" i="1"/>
  <c r="R51" i="1"/>
  <c r="R40" i="1"/>
  <c r="R13" i="1"/>
  <c r="R53" i="1"/>
  <c r="R48" i="1"/>
  <c r="R46" i="1"/>
  <c r="R15" i="1"/>
  <c r="R33" i="1"/>
  <c r="R5" i="1"/>
  <c r="R38" i="1"/>
  <c r="R8" i="1"/>
  <c r="R4" i="1"/>
  <c r="R12" i="1"/>
  <c r="R9" i="1"/>
  <c r="R39" i="1"/>
  <c r="R24" i="1"/>
  <c r="R47" i="1"/>
  <c r="R7" i="1"/>
  <c r="R26" i="1"/>
  <c r="R27" i="1"/>
  <c r="R20" i="1"/>
  <c r="R18" i="1"/>
  <c r="R31" i="1"/>
  <c r="R44" i="1"/>
  <c r="R41" i="1"/>
  <c r="R25" i="1"/>
  <c r="R28" i="1"/>
  <c r="R29" i="1"/>
  <c r="R42" i="1"/>
  <c r="R17" i="1"/>
  <c r="R35" i="1"/>
  <c r="R54" i="1"/>
  <c r="R19" i="1"/>
  <c r="R43" i="1"/>
  <c r="R55" i="1"/>
  <c r="L49" i="1"/>
  <c r="M50" i="1"/>
  <c r="W14" i="1"/>
  <c r="W8" i="1"/>
  <c r="W7" i="1"/>
  <c r="W5" i="1"/>
  <c r="W12" i="1"/>
  <c r="W36" i="1"/>
  <c r="W31" i="1"/>
  <c r="W17" i="1"/>
  <c r="W27" i="1"/>
  <c r="W19" i="1"/>
  <c r="W37" i="1"/>
  <c r="W35" i="1"/>
  <c r="W30" i="1"/>
  <c r="W20" i="1"/>
  <c r="W15" i="1"/>
  <c r="W21" i="1"/>
  <c r="W18" i="1"/>
  <c r="W10" i="1"/>
  <c r="W13" i="1"/>
  <c r="W6" i="1"/>
  <c r="W9" i="1"/>
  <c r="W4" i="1"/>
  <c r="W11" i="1"/>
  <c r="W38" i="1"/>
  <c r="W33" i="1"/>
  <c r="W24" i="1"/>
  <c r="W25" i="1"/>
  <c r="W16" i="1"/>
  <c r="W26" i="1"/>
  <c r="W34" i="1"/>
  <c r="W32" i="1"/>
  <c r="W29" i="1"/>
  <c r="W22" i="1"/>
  <c r="W23" i="1"/>
  <c r="W28" i="1"/>
  <c r="G62" i="1" l="1"/>
  <c r="G63" i="1" s="1"/>
  <c r="M51" i="1"/>
  <c r="M52" i="1" s="1"/>
  <c r="M53" i="1" s="1"/>
  <c r="L50" i="1"/>
  <c r="G64" i="1" l="1"/>
  <c r="T10" i="1" s="1"/>
  <c r="T64" i="1"/>
  <c r="T29" i="1"/>
  <c r="T35" i="1"/>
  <c r="T22" i="1"/>
  <c r="T45" i="1"/>
  <c r="T55" i="1"/>
  <c r="T9" i="1"/>
  <c r="T49" i="1"/>
  <c r="T43" i="1"/>
  <c r="T24" i="1"/>
  <c r="T60" i="1"/>
  <c r="T11" i="1"/>
  <c r="T6" i="1"/>
  <c r="T56" i="1"/>
  <c r="T44" i="1"/>
  <c r="T23" i="1"/>
  <c r="T30" i="1"/>
  <c r="T5" i="1"/>
  <c r="T18" i="1"/>
  <c r="T34" i="1"/>
  <c r="T53" i="1"/>
  <c r="T61" i="1"/>
  <c r="T27" i="1"/>
  <c r="T50" i="1"/>
  <c r="T51" i="1"/>
  <c r="T57" i="1"/>
  <c r="T4" i="1"/>
  <c r="T3" i="1"/>
  <c r="T13" i="1"/>
  <c r="T12" i="1"/>
  <c r="T21" i="1"/>
  <c r="T28" i="1"/>
  <c r="T25" i="1"/>
  <c r="T36" i="1"/>
  <c r="T46" i="1"/>
  <c r="T58" i="1"/>
  <c r="T33" i="1"/>
  <c r="T16" i="1"/>
  <c r="T42" i="1"/>
  <c r="T17" i="1"/>
  <c r="T19" i="1"/>
  <c r="T39" i="1"/>
  <c r="T47" i="1"/>
  <c r="T31" i="1"/>
  <c r="T26" i="1"/>
  <c r="T37" i="1"/>
  <c r="T48" i="1"/>
  <c r="T15" i="1"/>
  <c r="T20" i="1"/>
  <c r="T54" i="1"/>
  <c r="T59" i="1"/>
  <c r="T40" i="1"/>
  <c r="T32" i="1"/>
  <c r="T14" i="1"/>
  <c r="T52" i="1"/>
  <c r="T8" i="1"/>
  <c r="T62" i="1"/>
  <c r="T41" i="1"/>
  <c r="T7" i="1"/>
  <c r="T38" i="1"/>
  <c r="T63" i="1"/>
  <c r="M54" i="1"/>
  <c r="M55" i="1" s="1"/>
  <c r="L51" i="1"/>
  <c r="L52" i="1" s="1"/>
  <c r="L53" i="1" s="1"/>
  <c r="T65" i="1" l="1"/>
  <c r="T66" i="1"/>
  <c r="M56" i="1"/>
  <c r="M57" i="1" s="1"/>
  <c r="L54" i="1"/>
  <c r="M58" i="1" l="1"/>
  <c r="M59" i="1" s="1"/>
  <c r="M60" i="1" s="1"/>
  <c r="Z2" i="1"/>
  <c r="L55" i="1"/>
  <c r="L56" i="1" s="1"/>
  <c r="L57" i="1" s="1"/>
  <c r="L58" i="1" s="1"/>
  <c r="L59" i="1" s="1"/>
  <c r="L60" i="1" s="1"/>
  <c r="L61" i="1" s="1"/>
  <c r="L62" i="1" s="1"/>
  <c r="L63" i="1" s="1"/>
  <c r="L64" i="1" s="1"/>
  <c r="L65" i="1" s="1"/>
  <c r="Y66" i="1" s="1"/>
  <c r="Y64" i="1" l="1"/>
  <c r="Y65" i="1"/>
  <c r="M61" i="1"/>
  <c r="Y61" i="1"/>
  <c r="Y58" i="1"/>
  <c r="Y57" i="1"/>
  <c r="Y56" i="1"/>
  <c r="Y63" i="1"/>
  <c r="Y59" i="1"/>
  <c r="Y60" i="1"/>
  <c r="Y62" i="1"/>
  <c r="Y20" i="1"/>
  <c r="M62" i="1" l="1"/>
  <c r="Y22" i="1"/>
  <c r="Y52" i="1"/>
  <c r="Y53" i="1"/>
  <c r="Y47" i="1"/>
  <c r="Y2" i="1"/>
  <c r="Y4" i="1"/>
  <c r="Y5" i="1"/>
  <c r="Y51" i="1"/>
  <c r="Y33" i="1"/>
  <c r="Y34" i="1"/>
  <c r="Y31" i="1"/>
  <c r="Y43" i="1"/>
  <c r="Y32" i="1"/>
  <c r="Y21" i="1"/>
  <c r="Y13" i="1"/>
  <c r="Y11" i="1"/>
  <c r="Y10" i="1"/>
  <c r="Y15" i="1"/>
  <c r="Y49" i="1"/>
  <c r="Y19" i="1"/>
  <c r="Y6" i="1"/>
  <c r="Y26" i="1"/>
  <c r="Y30" i="1"/>
  <c r="Y55" i="1"/>
  <c r="Y14" i="1"/>
  <c r="Y45" i="1"/>
  <c r="Y28" i="1"/>
  <c r="Y38" i="1"/>
  <c r="Y41" i="1"/>
  <c r="Y8" i="1"/>
  <c r="Y9" i="1"/>
  <c r="Y7" i="1"/>
  <c r="Y3" i="1"/>
  <c r="Y42" i="1"/>
  <c r="Y37" i="1"/>
  <c r="Y48" i="1"/>
  <c r="Y54" i="1"/>
  <c r="Y40" i="1"/>
  <c r="Y46" i="1"/>
  <c r="Y18" i="1"/>
  <c r="Y24" i="1"/>
  <c r="Y23" i="1"/>
  <c r="Y39" i="1"/>
  <c r="Y27" i="1"/>
  <c r="Y35" i="1"/>
  <c r="Y44" i="1"/>
  <c r="Y29" i="1"/>
  <c r="Y25" i="1"/>
  <c r="Y50" i="1"/>
  <c r="Y17" i="1"/>
  <c r="Y12" i="1"/>
  <c r="Y16" i="1"/>
  <c r="Y36" i="1"/>
  <c r="M63" i="1" l="1"/>
  <c r="M64" i="1" s="1"/>
  <c r="M65" i="1" s="1"/>
  <c r="Z66" i="1" s="1"/>
  <c r="Z22" i="1"/>
  <c r="Z4" i="1"/>
  <c r="Z38" i="1"/>
  <c r="Z24" i="1"/>
  <c r="Z29" i="1"/>
  <c r="Z6" i="1"/>
  <c r="Z17" i="1"/>
  <c r="Z31" i="1"/>
  <c r="Z13" i="1"/>
  <c r="Z12" i="1"/>
  <c r="Z49" i="1"/>
  <c r="Z21" i="1"/>
  <c r="Z46" i="1"/>
  <c r="Z23" i="1"/>
  <c r="Z27" i="1"/>
  <c r="Z33" i="1"/>
  <c r="Z48" i="1"/>
  <c r="Z56" i="1"/>
  <c r="Z53" i="1"/>
  <c r="Z47" i="1"/>
  <c r="Z36" i="1"/>
  <c r="Z32" i="1"/>
  <c r="Z25" i="1"/>
  <c r="Z26" i="1"/>
  <c r="Z41" i="1"/>
  <c r="Z64" i="1" l="1"/>
  <c r="Z65" i="1"/>
  <c r="Z59" i="1"/>
  <c r="Z63" i="1"/>
  <c r="Z40" i="1"/>
  <c r="Z19" i="1"/>
  <c r="Z39" i="1"/>
  <c r="Z14" i="1"/>
  <c r="Z54" i="1"/>
  <c r="Z20" i="1"/>
  <c r="Z51" i="1"/>
  <c r="Z28" i="1"/>
  <c r="Z7" i="1"/>
  <c r="Z55" i="1"/>
  <c r="Z50" i="1"/>
  <c r="Z8" i="1"/>
  <c r="Z60" i="1"/>
  <c r="Z34" i="1"/>
  <c r="Z57" i="1"/>
  <c r="Z18" i="1"/>
  <c r="Z30" i="1"/>
  <c r="Z10" i="1"/>
  <c r="Z37" i="1"/>
  <c r="Z42" i="1"/>
  <c r="Z35" i="1"/>
  <c r="Z3" i="1"/>
  <c r="Z58" i="1"/>
  <c r="Z43" i="1"/>
  <c r="Z9" i="1"/>
  <c r="Z61" i="1"/>
  <c r="Z16" i="1"/>
  <c r="Z45" i="1"/>
  <c r="Z44" i="1"/>
  <c r="Z52" i="1"/>
  <c r="Z15" i="1"/>
  <c r="Z62" i="1"/>
  <c r="Z5" i="1"/>
  <c r="Z11" i="1"/>
</calcChain>
</file>

<file path=xl/comments1.xml><?xml version="1.0" encoding="utf-8"?>
<comments xmlns="http://schemas.openxmlformats.org/spreadsheetml/2006/main">
  <authors>
    <author>Андрей Щербаков</author>
  </authors>
  <commentList>
    <comment ref="B8" authorId="0">
      <text>
        <r>
          <rPr>
            <b/>
            <sz val="9"/>
            <color indexed="81"/>
            <rFont val="Tahoma"/>
            <family val="2"/>
            <charset val="204"/>
          </rPr>
          <t>Выбрать...</t>
        </r>
        <r>
          <rPr>
            <sz val="9"/>
            <color indexed="81"/>
            <rFont val="Tahoma"/>
            <family val="2"/>
            <charset val="204"/>
          </rPr>
          <t xml:space="preserve">
</t>
        </r>
      </text>
    </comment>
  </commentList>
</comments>
</file>

<file path=xl/comments2.xml><?xml version="1.0" encoding="utf-8"?>
<comments xmlns="http://schemas.openxmlformats.org/spreadsheetml/2006/main">
  <authors>
    <author>Ангиограф Экстренный</author>
  </authors>
  <commentList>
    <comment ref="C8" authorId="0">
      <text>
        <r>
          <rPr>
            <sz val="9"/>
            <color indexed="81"/>
            <rFont val="Tahoma"/>
            <family val="2"/>
            <charset val="204"/>
          </rPr>
          <t xml:space="preserve">Выбрать:
</t>
        </r>
      </text>
    </comment>
    <comment ref="F8" authorId="0">
      <text>
        <r>
          <rPr>
            <sz val="9"/>
            <color indexed="81"/>
            <rFont val="Tahoma"/>
            <family val="2"/>
            <charset val="204"/>
          </rPr>
          <t>Выбрать</t>
        </r>
        <r>
          <rPr>
            <b/>
            <sz val="9"/>
            <color indexed="81"/>
            <rFont val="Tahoma"/>
            <family val="2"/>
            <charset val="204"/>
          </rPr>
          <t xml:space="preserve">:
</t>
        </r>
      </text>
    </comment>
    <comment ref="G8" authorId="0">
      <text>
        <r>
          <rPr>
            <sz val="9"/>
            <color indexed="81"/>
            <rFont val="Tahoma"/>
            <family val="2"/>
            <charset val="204"/>
          </rPr>
          <t>Выбрать:</t>
        </r>
      </text>
    </comment>
  </commentList>
</comments>
</file>

<file path=xl/connections.xml><?xml version="1.0" encoding="utf-8"?>
<connections xmlns="http://schemas.openxmlformats.org/spreadsheetml/2006/main">
  <connection id="1" keepAlive="1" name="Запрос — Карта пациента" description="Соединение с запросом &quot;Карта пациента&quot; в книге." type="5" refreshedVersion="0" background="1">
    <dbPr connection="Provider=Microsoft.Mashup.OleDb.1;Data Source=$Workbook$;Location=&quot;Карта пациента&quot;;Extended Properties=&quot;&quot;" command="SELECT * FROM [Карта пациента]"/>
  </connection>
</connections>
</file>

<file path=xl/sharedStrings.xml><?xml version="1.0" encoding="utf-8"?>
<sst xmlns="http://schemas.openxmlformats.org/spreadsheetml/2006/main" count="863" uniqueCount="527">
  <si>
    <t>Наименование расходного материала</t>
  </si>
  <si>
    <t xml:space="preserve">Тип расходного материала </t>
  </si>
  <si>
    <t>№</t>
  </si>
  <si>
    <t xml:space="preserve">Коронарный проводник </t>
  </si>
  <si>
    <t>Проводниковый катетер</t>
  </si>
  <si>
    <t>Баллонный катетер</t>
  </si>
  <si>
    <t xml:space="preserve">Коронарный стент </t>
  </si>
  <si>
    <t>Код услуги</t>
  </si>
  <si>
    <t>Дата рождения</t>
  </si>
  <si>
    <t>042/001</t>
  </si>
  <si>
    <t>Возраст</t>
  </si>
  <si>
    <t/>
  </si>
  <si>
    <t>№ Истории</t>
  </si>
  <si>
    <t>Дата выполнения</t>
  </si>
  <si>
    <t>Размер</t>
  </si>
  <si>
    <t xml:space="preserve">ФИО Пациента </t>
  </si>
  <si>
    <t>Номенклатура мед.услуги</t>
  </si>
  <si>
    <t>Рентгенэндоваскулярная диагностика и лечение</t>
  </si>
  <si>
    <t>042/059</t>
  </si>
  <si>
    <t>042/005</t>
  </si>
  <si>
    <t>Ангиография внутренней сонной артерии</t>
  </si>
  <si>
    <t>042/045</t>
  </si>
  <si>
    <t>Брюшная аортография</t>
  </si>
  <si>
    <t>042/002</t>
  </si>
  <si>
    <t>Ангиография артерии верхней конечности прямая</t>
  </si>
  <si>
    <t>042/004</t>
  </si>
  <si>
    <t>Ангиография артерий нижней конечности прямая</t>
  </si>
  <si>
    <t>042/143</t>
  </si>
  <si>
    <t>Флебография нижней конечности прямая</t>
  </si>
  <si>
    <t>042/028</t>
  </si>
  <si>
    <t>Артериография тазовых органов</t>
  </si>
  <si>
    <t>042/022</t>
  </si>
  <si>
    <t>Ангиография сосудов органов брюшной полости</t>
  </si>
  <si>
    <t>042/024</t>
  </si>
  <si>
    <t>Ангиография сосудов почек</t>
  </si>
  <si>
    <t>042/152</t>
  </si>
  <si>
    <t>042/107</t>
  </si>
  <si>
    <t>A16.12.026.012</t>
  </si>
  <si>
    <t>042/106</t>
  </si>
  <si>
    <t>A16.12.004.009</t>
  </si>
  <si>
    <t>042/033</t>
  </si>
  <si>
    <t>A16.12.026.001</t>
  </si>
  <si>
    <t>Баллонная ангиопластика поверхностной бедренной артерии</t>
  </si>
  <si>
    <t>042/038</t>
  </si>
  <si>
    <t>A16.12.026.003</t>
  </si>
  <si>
    <t>Баллонная ангиопластика со стентированием поверхностной бедренной артерии</t>
  </si>
  <si>
    <t>042/104</t>
  </si>
  <si>
    <t>A16.12.026.005</t>
  </si>
  <si>
    <t>Транслюминальная баллонная ангиопластика внутренней сонной артерии со стентированием</t>
  </si>
  <si>
    <t>042/112</t>
  </si>
  <si>
    <t>A16.12.026.006</t>
  </si>
  <si>
    <t>Транслюминальная баллонная ангиопластика позвоночной артерии со стентированием</t>
  </si>
  <si>
    <t>042/113</t>
  </si>
  <si>
    <t>A16.12.026.009</t>
  </si>
  <si>
    <t>Транслюминальная баллонная ангиопластика почечной артерии</t>
  </si>
  <si>
    <t>042/115</t>
  </si>
  <si>
    <t>A16.12.028.009</t>
  </si>
  <si>
    <t>Стентирование почечных артерий</t>
  </si>
  <si>
    <t>042/116</t>
  </si>
  <si>
    <t>A16.12.028.008</t>
  </si>
  <si>
    <t>Стентирование висцеральных артерий</t>
  </si>
  <si>
    <t>042/064</t>
  </si>
  <si>
    <t>A16.12.028.001</t>
  </si>
  <si>
    <t>Механическая реканализация, баллонная ангиопластика со стентированием поверхностной бедренной артерии</t>
  </si>
  <si>
    <t>042/065</t>
  </si>
  <si>
    <t>A16.12.028.002</t>
  </si>
  <si>
    <t>Механическая реканализация, баллонная ангиопластика со стентированием подколенной артерии и магистральных артерий голени</t>
  </si>
  <si>
    <t>042/126</t>
  </si>
  <si>
    <t>042/081</t>
  </si>
  <si>
    <t>A16.28.065.000</t>
  </si>
  <si>
    <t>Селективная и суперселективная эмболизация / химиоэмболизация ветвей внутренней подвзошной артерии</t>
  </si>
  <si>
    <t>042/079</t>
  </si>
  <si>
    <t>A16.12.051.021</t>
  </si>
  <si>
    <t>Селективная и суперселективная эмболизация почечных сосудов</t>
  </si>
  <si>
    <t>042/180</t>
  </si>
  <si>
    <t>Эндоваскулярная эмболизация сосудов</t>
  </si>
  <si>
    <t>042/042</t>
  </si>
  <si>
    <t>Баллонная вазодилятация</t>
  </si>
  <si>
    <t>042/131</t>
  </si>
  <si>
    <t>Установка стента в сосуд</t>
  </si>
  <si>
    <t>A16.12.028.017</t>
  </si>
  <si>
    <t>042/1311</t>
  </si>
  <si>
    <t>A16.12.028.003</t>
  </si>
  <si>
    <t>042/066</t>
  </si>
  <si>
    <t>A16.12.028.004</t>
  </si>
  <si>
    <t>A06.10.006.002</t>
  </si>
  <si>
    <t>A06.12.031.001</t>
  </si>
  <si>
    <t>Церебральная ангиография тотальная селективная</t>
  </si>
  <si>
    <t>Эндоваскулярная тромбэктомия аспирационная</t>
  </si>
  <si>
    <t>BMS Стент для сонной артерии</t>
  </si>
  <si>
    <t>BMS Стент для почечной артерии</t>
  </si>
  <si>
    <t>BMS Стент для перефирических артерий</t>
  </si>
  <si>
    <t>Спираль для эмболизации сосудов ГМ</t>
  </si>
  <si>
    <t>Спираль для эмболизации сосудов вне ГМ</t>
  </si>
  <si>
    <t>Аспирационный катетер</t>
  </si>
  <si>
    <t>Проводниковый Extension катетер</t>
  </si>
  <si>
    <t>Проводник коронарный  3g, Angioline</t>
  </si>
  <si>
    <t xml:space="preserve">на установку, проведение процедуры, операции пациенту </t>
  </si>
  <si>
    <t xml:space="preserve">АКТ от </t>
  </si>
  <si>
    <t>Приложение №3</t>
  </si>
  <si>
    <t>Количество</t>
  </si>
  <si>
    <t>Индекс1</t>
  </si>
  <si>
    <t>Индекс2</t>
  </si>
  <si>
    <t>Фильтр1</t>
  </si>
  <si>
    <t>Фильтр2</t>
  </si>
  <si>
    <t>Наименование процедуры, манипуляции</t>
  </si>
  <si>
    <t>Диагноз</t>
  </si>
  <si>
    <t xml:space="preserve">Д.В. Карчевский </t>
  </si>
  <si>
    <t xml:space="preserve">Оператор: </t>
  </si>
  <si>
    <t xml:space="preserve">В.Л. Мартынко </t>
  </si>
  <si>
    <t xml:space="preserve">А.С. Щербаков </t>
  </si>
  <si>
    <t>ФИО</t>
  </si>
  <si>
    <t xml:space="preserve">Должность: </t>
  </si>
  <si>
    <t>Должность: ФИО</t>
  </si>
  <si>
    <t xml:space="preserve">А.С. Меренков </t>
  </si>
  <si>
    <t xml:space="preserve">И.А. Московский </t>
  </si>
  <si>
    <t xml:space="preserve">А.В. Воронков </t>
  </si>
  <si>
    <t xml:space="preserve">О.В. Мещеряков </t>
  </si>
  <si>
    <t>В.В. Анохин</t>
  </si>
  <si>
    <t>И.Н. Зимин</t>
  </si>
  <si>
    <t xml:space="preserve">Старшая мед.сетра: </t>
  </si>
  <si>
    <t>А.Ф. Паращенко</t>
  </si>
  <si>
    <t>О.Н. Черткова</t>
  </si>
  <si>
    <t xml:space="preserve">И/О старшей мед.сетры: </t>
  </si>
  <si>
    <t xml:space="preserve">И/О заведующего отделения: </t>
  </si>
  <si>
    <t>САК</t>
  </si>
  <si>
    <t>Аневризма СГМ</t>
  </si>
  <si>
    <t>АВМ</t>
  </si>
  <si>
    <t>Атеросклероз БЦА</t>
  </si>
  <si>
    <t>Тип</t>
  </si>
  <si>
    <t>Размеры</t>
  </si>
  <si>
    <t>ИБС</t>
  </si>
  <si>
    <t>Устранение тромба коронарной артерии. Тромбаспирация.</t>
  </si>
  <si>
    <t xml:space="preserve">№ Отделения </t>
  </si>
  <si>
    <t xml:space="preserve">Заведующий отделения: </t>
  </si>
  <si>
    <t xml:space="preserve">ГБУЗ ЯО Областная клиническая больница </t>
  </si>
  <si>
    <t>РЕГИОНАЛЬНЫЙ СОСУДИСТЫЙ ЦЕНТР</t>
  </si>
  <si>
    <t>Отделение рентгенэндоваскулярных методов диагностики и лечения</t>
  </si>
  <si>
    <t>150062 Ярославль. Ул. Яковлевская 7 тел: (4852) 58-97-81</t>
  </si>
  <si>
    <t>Ангиография БЦА</t>
  </si>
  <si>
    <t>Карчевский Д.В.</t>
  </si>
  <si>
    <t>Черткова О.Н.</t>
  </si>
  <si>
    <t>Анисимова Л.Г.</t>
  </si>
  <si>
    <t>Воронков А.В.</t>
  </si>
  <si>
    <t>Александрова И.А.</t>
  </si>
  <si>
    <t>Болотова М.</t>
  </si>
  <si>
    <t>Зимин И.Н.</t>
  </si>
  <si>
    <t>Гайчук В.В.</t>
  </si>
  <si>
    <t>Викулова В.В.</t>
  </si>
  <si>
    <t>Мартынко В.Л.</t>
  </si>
  <si>
    <t>Казанцева А.М.</t>
  </si>
  <si>
    <t>Иванова С.Н.</t>
  </si>
  <si>
    <t>Меренков А.С.</t>
  </si>
  <si>
    <t>Мелека Е.А.</t>
  </si>
  <si>
    <t>Киселева Е.Е.</t>
  </si>
  <si>
    <t>Мещеряков О.В.</t>
  </si>
  <si>
    <t>Мешалкина И.В.</t>
  </si>
  <si>
    <t>Колпакова Н.Н.</t>
  </si>
  <si>
    <t>Московский И.А.</t>
  </si>
  <si>
    <t>Нефёдова А.А.</t>
  </si>
  <si>
    <t>Колоцей Я.А.</t>
  </si>
  <si>
    <t>Паращенко А.Ф.</t>
  </si>
  <si>
    <t>Кольба А.С.</t>
  </si>
  <si>
    <t>Щербаков А.С.</t>
  </si>
  <si>
    <t>Севринова О.В.</t>
  </si>
  <si>
    <t>Лушникова Е.Е.</t>
  </si>
  <si>
    <t>Стрельникова И.В.</t>
  </si>
  <si>
    <t>Сугера И.В.</t>
  </si>
  <si>
    <t>Тарасова Н.В.</t>
  </si>
  <si>
    <t>Трунова А.С.</t>
  </si>
  <si>
    <t>Анестезиолог</t>
  </si>
  <si>
    <t>Операционная М/С</t>
  </si>
  <si>
    <t>Рентгенхирург</t>
  </si>
  <si>
    <t>Операционная м/с</t>
  </si>
  <si>
    <t>Сотрудник</t>
  </si>
  <si>
    <t>Должность</t>
  </si>
  <si>
    <t>Берина Е.В.</t>
  </si>
  <si>
    <t>Мишина Е.А</t>
  </si>
  <si>
    <t>Галамага Н.Е.</t>
  </si>
  <si>
    <t>Оператор</t>
  </si>
  <si>
    <t>Заведующий отделения</t>
  </si>
  <si>
    <t>И/О заведующего отделения</t>
  </si>
  <si>
    <t>Старшая мед.сетра</t>
  </si>
  <si>
    <t>И/О старшей мед.сетры</t>
  </si>
  <si>
    <t>Санитарка</t>
  </si>
  <si>
    <t>Щербакова С.М.</t>
  </si>
  <si>
    <t>Операционная бригада</t>
  </si>
  <si>
    <t>Рекомендовано:</t>
  </si>
  <si>
    <t>Тип:</t>
  </si>
  <si>
    <t>Доступ:</t>
  </si>
  <si>
    <t xml:space="preserve">Контраст: </t>
  </si>
  <si>
    <t>Дата выполнения:</t>
  </si>
  <si>
    <t>ФИО Пациента:</t>
  </si>
  <si>
    <t>Время начало:</t>
  </si>
  <si>
    <t>Время окончание:</t>
  </si>
  <si>
    <t>Код ЕНМУ</t>
  </si>
  <si>
    <t xml:space="preserve">Контраст </t>
  </si>
  <si>
    <t>Название</t>
  </si>
  <si>
    <t>Сцепление</t>
  </si>
  <si>
    <t xml:space="preserve">Ультравист 370 </t>
  </si>
  <si>
    <t>Омнипак 350</t>
  </si>
  <si>
    <t>Оптирей 350</t>
  </si>
  <si>
    <t>Юнигексол 350</t>
  </si>
  <si>
    <t>Сканлюкс 370</t>
  </si>
  <si>
    <t>Йогексол 350</t>
  </si>
  <si>
    <t>Визипак 320</t>
  </si>
  <si>
    <t xml:space="preserve">Интродьюсер </t>
  </si>
  <si>
    <t>Реканализация:</t>
  </si>
  <si>
    <t xml:space="preserve">Транслюминальная баллонная ангиопластика и стентирование коронарных артерий. </t>
  </si>
  <si>
    <t>ОА</t>
  </si>
  <si>
    <t xml:space="preserve"> Коллатеральный межсистемный кровоток из СВ ЗНА с ретроградным контрастированием дистального сегмента ПНА.</t>
  </si>
  <si>
    <t xml:space="preserve"> </t>
  </si>
  <si>
    <t>Ствол ЛКА:</t>
  </si>
  <si>
    <t>КОРОНАРОГРАФИЯ</t>
  </si>
  <si>
    <t>КОРОНАРОШУНТОГРАФИЯ</t>
  </si>
  <si>
    <t>ШУНТЫ:</t>
  </si>
  <si>
    <t>ПКА</t>
  </si>
  <si>
    <t>Ствол</t>
  </si>
  <si>
    <t>Ствол-ПНА</t>
  </si>
  <si>
    <t>Ствол-ОА</t>
  </si>
  <si>
    <t>Ствол-ПНА-ОА</t>
  </si>
  <si>
    <t>ПНА</t>
  </si>
  <si>
    <t>ИМА</t>
  </si>
  <si>
    <t>ДВ</t>
  </si>
  <si>
    <t>ВТК</t>
  </si>
  <si>
    <t>ЗБВ</t>
  </si>
  <si>
    <t>ЗМЖВ</t>
  </si>
  <si>
    <t>Локализация</t>
  </si>
  <si>
    <t>A06.10.006</t>
  </si>
  <si>
    <t>A16.12.003</t>
  </si>
  <si>
    <t>A06.12.007</t>
  </si>
  <si>
    <t>A06.12.039</t>
  </si>
  <si>
    <t>A06.12.005</t>
  </si>
  <si>
    <t>A06.12.012</t>
  </si>
  <si>
    <t>A06.12.017</t>
  </si>
  <si>
    <t>A06.12.028</t>
  </si>
  <si>
    <t>A06.12.013</t>
  </si>
  <si>
    <t>A06.12.041</t>
  </si>
  <si>
    <t>A06.12.030</t>
  </si>
  <si>
    <t>A16.12.026</t>
  </si>
  <si>
    <t>A16.12.051</t>
  </si>
  <si>
    <t>A16.12.028</t>
  </si>
  <si>
    <t>Стентирование коронарной артерии</t>
  </si>
  <si>
    <t>Стентирование легочных артерий</t>
  </si>
  <si>
    <t>A16.12.030</t>
  </si>
  <si>
    <t>Баллонная внутриаортальная контрпульсация</t>
  </si>
  <si>
    <t>A16.12.003.001</t>
  </si>
  <si>
    <t>Попытка стентирования коронарных артерий</t>
  </si>
  <si>
    <t>Смирнова В.П.</t>
  </si>
  <si>
    <t>Равинская Я.А.</t>
  </si>
  <si>
    <t>Герасимов М.М.</t>
  </si>
  <si>
    <t>Чесноков С.Л.</t>
  </si>
  <si>
    <t>Шевьёв В.А.</t>
  </si>
  <si>
    <t>Селезнёв С.А</t>
  </si>
  <si>
    <t>Молотков А.В.</t>
  </si>
  <si>
    <t xml:space="preserve">Леонтьева </t>
  </si>
  <si>
    <t>Леонова Е.В.</t>
  </si>
  <si>
    <t>Цыбин Н.В.</t>
  </si>
  <si>
    <t>Капралова Е.А.</t>
  </si>
  <si>
    <t>Селезнёва М.В.</t>
  </si>
  <si>
    <t>Баранова В.Б.</t>
  </si>
  <si>
    <t>Билан Н.В.</t>
  </si>
  <si>
    <t>Бричёва И.В.</t>
  </si>
  <si>
    <t>Панченко С.В.</t>
  </si>
  <si>
    <t>Кесарева Е.А.</t>
  </si>
  <si>
    <t>Хаирова А.Р.</t>
  </si>
  <si>
    <t>Станкевич И.В.</t>
  </si>
  <si>
    <t>Александрова О.В.</t>
  </si>
  <si>
    <t>Комаров А.С.</t>
  </si>
  <si>
    <t>Крюкова Н.С.</t>
  </si>
  <si>
    <t>Морозов А.А.</t>
  </si>
  <si>
    <t>Бассейн ПНА:</t>
  </si>
  <si>
    <t>Бассейн  ОА:</t>
  </si>
  <si>
    <t>Бассейн ПКА:</t>
  </si>
  <si>
    <t>Белугина Н.М.</t>
  </si>
  <si>
    <t>Синицина И.А.</t>
  </si>
  <si>
    <t>Sapphire</t>
  </si>
  <si>
    <t>Euphora</t>
  </si>
  <si>
    <t>BMS, Integtity</t>
  </si>
  <si>
    <t>Индекс3</t>
  </si>
  <si>
    <t>Индекс4</t>
  </si>
  <si>
    <t>Индекс5</t>
  </si>
  <si>
    <t>Индекс6</t>
  </si>
  <si>
    <t>Индекс7</t>
  </si>
  <si>
    <t>Индекс8</t>
  </si>
  <si>
    <t>Индекс9</t>
  </si>
  <si>
    <t>Индекс10</t>
  </si>
  <si>
    <t>Индекс11</t>
  </si>
  <si>
    <t>Индекс12</t>
  </si>
  <si>
    <t>Индекс13</t>
  </si>
  <si>
    <t>Фильтр3</t>
  </si>
  <si>
    <t>Фильтр4</t>
  </si>
  <si>
    <t>Фильтр5</t>
  </si>
  <si>
    <t>Фильтр6</t>
  </si>
  <si>
    <t>Фильтр7</t>
  </si>
  <si>
    <t>Фильтр8</t>
  </si>
  <si>
    <t>Фильтр9</t>
  </si>
  <si>
    <t>Фильтр10</t>
  </si>
  <si>
    <t>Фильтр11</t>
  </si>
  <si>
    <t>Фильтр12</t>
  </si>
  <si>
    <t>Фильтр13</t>
  </si>
  <si>
    <t xml:space="preserve">Система для закрытия м/пункции </t>
  </si>
  <si>
    <t>Медведева А.</t>
  </si>
  <si>
    <t>М/С-анестезист</t>
  </si>
  <si>
    <t>Бородкина С.А.</t>
  </si>
  <si>
    <t>ВМП 1</t>
  </si>
  <si>
    <t>Индефлятор</t>
  </si>
  <si>
    <t>NC Euphora</t>
  </si>
  <si>
    <t>Диагностический проводник</t>
  </si>
  <si>
    <t>DES</t>
  </si>
  <si>
    <t>Hunter® 6F</t>
  </si>
  <si>
    <t>Извлечён</t>
  </si>
  <si>
    <t>ОКС БПST</t>
  </si>
  <si>
    <t>NC Accuforce</t>
  </si>
  <si>
    <t>Sprinter Legend</t>
  </si>
  <si>
    <t>Fielder</t>
  </si>
  <si>
    <t>Sion</t>
  </si>
  <si>
    <t>Rinato</t>
  </si>
  <si>
    <t>Thunder</t>
  </si>
  <si>
    <t>ProVia 3 Hydro-Track®</t>
  </si>
  <si>
    <t>ProVia 6 Hydro-Track®</t>
  </si>
  <si>
    <t>ProVia 9 Hydro-Track®</t>
  </si>
  <si>
    <t>Cougar LS Hydro-Track®</t>
  </si>
  <si>
    <t>Intuition</t>
  </si>
  <si>
    <t>DES, Resolute Integtity</t>
  </si>
  <si>
    <t>Guidezilla™ II 6F</t>
  </si>
  <si>
    <t>Launcher 6F EBU 3.5</t>
  </si>
  <si>
    <t>Launcher 6F EBU 4.0</t>
  </si>
  <si>
    <t>Launcher 6F JL 3.5</t>
  </si>
  <si>
    <t>Launcher 6F JL 4.0</t>
  </si>
  <si>
    <t>Launcher 6F JR 3.5</t>
  </si>
  <si>
    <t>Launcher 6F JR 4.0</t>
  </si>
  <si>
    <r>
      <t>Angio-Seal</t>
    </r>
    <r>
      <rPr>
        <sz val="11"/>
        <color theme="1"/>
        <rFont val="Calibri"/>
        <family val="2"/>
        <charset val="204"/>
      </rPr>
      <t>™</t>
    </r>
    <r>
      <rPr>
        <sz val="11"/>
        <color theme="1"/>
        <rFont val="Calibri"/>
        <family val="2"/>
        <scheme val="minor"/>
      </rPr>
      <t xml:space="preserve"> VIP</t>
    </r>
  </si>
  <si>
    <t>BasixCOMPAK</t>
  </si>
  <si>
    <t>Nitrex 260</t>
  </si>
  <si>
    <t>Launcher 6F JL 4.5</t>
  </si>
  <si>
    <t xml:space="preserve">Тип материала </t>
  </si>
  <si>
    <t>ВМП 2</t>
  </si>
  <si>
    <t>ОМС</t>
  </si>
  <si>
    <t>Oscor 7F</t>
  </si>
  <si>
    <t>Launcher 7F JL 4.0</t>
  </si>
  <si>
    <t>Launcher 7F JL 3.5</t>
  </si>
  <si>
    <t>Анохин В.С.</t>
  </si>
  <si>
    <t>Cougar XT Hydro-Track®</t>
  </si>
  <si>
    <t>Telescope ™ II 6F</t>
  </si>
  <si>
    <t>DES, NanoMed</t>
  </si>
  <si>
    <t>DES, Calipso</t>
  </si>
  <si>
    <t>Проводник коронарный  1g, Angioline</t>
  </si>
  <si>
    <t>Повтор</t>
  </si>
  <si>
    <t>А.М. Казанцева</t>
  </si>
  <si>
    <t xml:space="preserve">А.А. Нефёдова </t>
  </si>
  <si>
    <t>Launcher 6F AL 1</t>
  </si>
  <si>
    <t>Launcher 6F AL 2</t>
  </si>
  <si>
    <t>Нистратов А.В.</t>
  </si>
  <si>
    <t>Runthrough NS (Floppy)</t>
  </si>
  <si>
    <t>Dolphin</t>
  </si>
  <si>
    <t xml:space="preserve">Наименование </t>
  </si>
  <si>
    <t>Наименование</t>
  </si>
  <si>
    <t>DES, Yukon Chrome PC</t>
  </si>
  <si>
    <t>SubMarine Rapido, Invatec</t>
  </si>
  <si>
    <t>Gaia Second</t>
  </si>
  <si>
    <t>Runthrough NS Intermediate</t>
  </si>
  <si>
    <t>Runthrough NS Hypercoat</t>
  </si>
  <si>
    <t>Whisper MS</t>
  </si>
  <si>
    <t>Winn 200T</t>
  </si>
  <si>
    <t>BasixTOUCH</t>
  </si>
  <si>
    <t>Соболев Д.А.</t>
  </si>
  <si>
    <t>Шатунова А.И.</t>
  </si>
  <si>
    <t>RadiFocus</t>
  </si>
  <si>
    <t>Дибиров М.А.</t>
  </si>
  <si>
    <t>Perouse Medical FLAMINGO</t>
  </si>
  <si>
    <t>Фисура О.И.</t>
  </si>
  <si>
    <t>Старшая мед.сетра: О.Н. Черткова</t>
  </si>
  <si>
    <t>Gaia Third</t>
  </si>
  <si>
    <t xml:space="preserve">Medtronic Export Advance </t>
  </si>
  <si>
    <r>
      <t xml:space="preserve">Выполнение </t>
    </r>
    <r>
      <rPr>
        <b/>
        <u/>
        <sz val="9"/>
        <color theme="1"/>
        <rFont val="Berlin Sans FB Demi"/>
        <family val="2"/>
      </rPr>
      <t>МРТ</t>
    </r>
    <r>
      <rPr>
        <sz val="9"/>
        <color theme="1"/>
        <rFont val="Berlin Sans FB Demi"/>
        <family val="2"/>
      </rPr>
      <t xml:space="preserve"> возможно при индукции статического магнитного поля 1,5-3Тл; пространственного градиента поля не более 1000г/см, максимального среднего для всего тела значения удельной скорости поглощения излучения (SAR) 2,0 Вт/кг при  сканировании в течение 15 минут</t>
    </r>
  </si>
  <si>
    <t>Sion Blue</t>
  </si>
  <si>
    <t>Fielder XT-A</t>
  </si>
  <si>
    <t>Fielder XT-R</t>
  </si>
  <si>
    <t>Колибри</t>
  </si>
  <si>
    <t>Lepu Medical</t>
  </si>
  <si>
    <t xml:space="preserve">Заведующий отделения: Д.В. Карчевский </t>
  </si>
  <si>
    <t>Sion Black</t>
  </si>
  <si>
    <t xml:space="preserve">1. Необходимости экстренного ЧКВ в бассейне__________     </t>
  </si>
  <si>
    <t xml:space="preserve">4.Консервативная терапия.  </t>
  </si>
  <si>
    <t>5. Экстренная реваскуляризация нецелесообразна</t>
  </si>
  <si>
    <t xml:space="preserve">С учетом клинической картины, результатов неинвазивных исследований, данных КАГ, коллегиально с дежурным кардиологом_____________________ принято решение о:      </t>
  </si>
  <si>
    <t xml:space="preserve">2. Осмотр кардиохирурга для решения вопроса о КШ             </t>
  </si>
  <si>
    <t xml:space="preserve">3. Решение вопроса о необходимости реваскуляризации после дообследования. </t>
  </si>
  <si>
    <t>DES, Resolute Onyx</t>
  </si>
  <si>
    <t>DES, Firehawk</t>
  </si>
  <si>
    <t>50 ml</t>
  </si>
  <si>
    <t>Продолжительность:</t>
  </si>
  <si>
    <t>мЗв/mSv</t>
  </si>
  <si>
    <t>Описание оперативного вмешательства</t>
  </si>
  <si>
    <t>м/а</t>
  </si>
  <si>
    <t>Вид анест.пособия:</t>
  </si>
  <si>
    <t>Осложнения:</t>
  </si>
  <si>
    <t>Кровопотеря:</t>
  </si>
  <si>
    <t>НЕТ</t>
  </si>
  <si>
    <t>Имплантированные медицинские изделия:</t>
  </si>
  <si>
    <t>СТЕНТ/Ы</t>
  </si>
  <si>
    <t>________</t>
  </si>
  <si>
    <t xml:space="preserve">NC Колибри </t>
  </si>
  <si>
    <t>Total Time</t>
  </si>
  <si>
    <r>
      <rPr>
        <sz val="11"/>
        <color theme="1"/>
        <rFont val="Calibri"/>
        <family val="2"/>
        <charset val="204"/>
        <scheme val="minor"/>
      </rPr>
      <t>Контроль места пункции, повязка  на руке до 6 ч.</t>
    </r>
    <r>
      <rPr>
        <u/>
        <sz val="11"/>
        <color theme="1"/>
        <rFont val="Calibri"/>
        <family val="2"/>
        <charset val="204"/>
        <scheme val="minor"/>
      </rPr>
      <t xml:space="preserve"> </t>
    </r>
  </si>
  <si>
    <t>100 ml</t>
  </si>
  <si>
    <t>Правый</t>
  </si>
  <si>
    <t xml:space="preserve">Транслюминальная баллонная ангиопластика коронарных артерий. </t>
  </si>
  <si>
    <t>Total DAP,  µGy∙m²</t>
  </si>
  <si>
    <t>1,5 - 12</t>
  </si>
  <si>
    <t>1,5 - 15</t>
  </si>
  <si>
    <t>1,5 - 20</t>
  </si>
  <si>
    <t>2,0 - 12</t>
  </si>
  <si>
    <t>2,0 - 15</t>
  </si>
  <si>
    <t>2,25 - 15</t>
  </si>
  <si>
    <t>2,25 - 20</t>
  </si>
  <si>
    <t>2,5 - 12</t>
  </si>
  <si>
    <t>2,5 - 15</t>
  </si>
  <si>
    <t>2,75 - 15</t>
  </si>
  <si>
    <t>3,0 - 6</t>
  </si>
  <si>
    <t>3,0 - 8</t>
  </si>
  <si>
    <t>3,0 - 12</t>
  </si>
  <si>
    <t>3,0 - 15</t>
  </si>
  <si>
    <t>3,5 - 6</t>
  </si>
  <si>
    <t>3,5 - 8</t>
  </si>
  <si>
    <t>3,5 - 12</t>
  </si>
  <si>
    <t>3,5 - 15</t>
  </si>
  <si>
    <t>3,75 - 8</t>
  </si>
  <si>
    <t>3,75 - 15</t>
  </si>
  <si>
    <t>4,0 - 6</t>
  </si>
  <si>
    <t>4,0 - 8</t>
  </si>
  <si>
    <t>4,0 - 10</t>
  </si>
  <si>
    <t>4,0 - 12</t>
  </si>
  <si>
    <t>4,0 - 15</t>
  </si>
  <si>
    <t>4,5 - 6</t>
  </si>
  <si>
    <t>4,5 - 8</t>
  </si>
  <si>
    <t>4,5 - 12</t>
  </si>
  <si>
    <t>4,5 - 15</t>
  </si>
  <si>
    <t>5,0 - 6</t>
  </si>
  <si>
    <t>5,0 - 8</t>
  </si>
  <si>
    <t>5,0 - 20</t>
  </si>
  <si>
    <t>2,25 - 18</t>
  </si>
  <si>
    <t>2,25 - 21</t>
  </si>
  <si>
    <t>2,25 - 22</t>
  </si>
  <si>
    <t>2,25 - 28</t>
  </si>
  <si>
    <t>2,5 - 18</t>
  </si>
  <si>
    <t>2,5 - 21</t>
  </si>
  <si>
    <t>2,5 - 22</t>
  </si>
  <si>
    <t>2,5 - 24</t>
  </si>
  <si>
    <t>2,5 - 26</t>
  </si>
  <si>
    <t>2,5 - 28</t>
  </si>
  <si>
    <t>2,5 - 30</t>
  </si>
  <si>
    <t>2,5 - 32</t>
  </si>
  <si>
    <t>2,5 - 34</t>
  </si>
  <si>
    <t>2,5 - 38</t>
  </si>
  <si>
    <t>2,75 - 18</t>
  </si>
  <si>
    <t>2,75 - 22</t>
  </si>
  <si>
    <t>2,75 - 24</t>
  </si>
  <si>
    <t>2,75 - 26</t>
  </si>
  <si>
    <t>2,75 - 28</t>
  </si>
  <si>
    <t>2,75 - 30</t>
  </si>
  <si>
    <t>2,75 - 32</t>
  </si>
  <si>
    <t>3,0 - 18</t>
  </si>
  <si>
    <t>3,0 - 22</t>
  </si>
  <si>
    <t>3,0 - 26</t>
  </si>
  <si>
    <t>3,0 - 28</t>
  </si>
  <si>
    <t>3,0 - 30</t>
  </si>
  <si>
    <t>3,0 - 32</t>
  </si>
  <si>
    <t>3,0 - 34</t>
  </si>
  <si>
    <t>3,0 - 38</t>
  </si>
  <si>
    <t>3,5 - 9</t>
  </si>
  <si>
    <t>3,5 - 14</t>
  </si>
  <si>
    <t>3,5 - 18</t>
  </si>
  <si>
    <t>3,5 - 22</t>
  </si>
  <si>
    <t>3,5 - 24</t>
  </si>
  <si>
    <t>3,5 - 26</t>
  </si>
  <si>
    <t>3,5 - 28</t>
  </si>
  <si>
    <t>3,5 - 30</t>
  </si>
  <si>
    <t>3,5 - 32</t>
  </si>
  <si>
    <t>3,5 - 34</t>
  </si>
  <si>
    <t>3,5 - 38</t>
  </si>
  <si>
    <t>4,0 - 9</t>
  </si>
  <si>
    <t>4,0 - 18</t>
  </si>
  <si>
    <t>4,0 - 22</t>
  </si>
  <si>
    <t>4,0 - 26</t>
  </si>
  <si>
    <t>4,0 - 28</t>
  </si>
  <si>
    <t>4,0 - 30</t>
  </si>
  <si>
    <t>4,0 - 34</t>
  </si>
  <si>
    <t>4,0 - 38</t>
  </si>
  <si>
    <t>4,5 - 9</t>
  </si>
  <si>
    <t>4,5 - 18</t>
  </si>
  <si>
    <t>4,5 - 22</t>
  </si>
  <si>
    <t>ОКС с ↑ ST</t>
  </si>
  <si>
    <t>Код модели</t>
  </si>
  <si>
    <t>Код метода</t>
  </si>
  <si>
    <t>Другое</t>
  </si>
  <si>
    <t>BMS</t>
  </si>
  <si>
    <t>4,5 - 10</t>
  </si>
  <si>
    <t>5,0 - 10</t>
  </si>
  <si>
    <t>3,0 - 10</t>
  </si>
  <si>
    <t>2,0 - 18</t>
  </si>
  <si>
    <t>АБР</t>
  </si>
  <si>
    <t>Стент для коронарных артерий, выделяющий лекарственное средство, с рассасывающимся полимерным покрытием</t>
  </si>
  <si>
    <t>Стент для коронарных артерий, выделяющий лекарственное средство, с нерассасывающимся полимерным покрытием</t>
  </si>
  <si>
    <t>Стент для коронарных артерий металлический непокрытый полимерным покрытием</t>
  </si>
  <si>
    <t>Катетер баллонный для коронарной ангиопластики, стандартный</t>
  </si>
  <si>
    <t>Катетер баллонный для коронарной ангиопластики, выделяющий лекарственное средство</t>
  </si>
  <si>
    <t>Код НК МИ</t>
  </si>
  <si>
    <t>Стент для коронарных артерий выделяющий лекарственное средство, полностью рассасывающийся</t>
  </si>
  <si>
    <t>DEB</t>
  </si>
  <si>
    <t>План оперативного вмешательства:</t>
  </si>
  <si>
    <t>Прудникова Ю.А.</t>
  </si>
  <si>
    <t>Demax</t>
  </si>
  <si>
    <t>Оставлен</t>
  </si>
  <si>
    <t>лучевой</t>
  </si>
  <si>
    <t>Соболева Ю.А.</t>
  </si>
  <si>
    <t>Совместно с д/кардиологом: с учетом клинических данных, ЭКГ и КАГ рекомендована ЧТКА ПНА.</t>
  </si>
  <si>
    <t>"МИМ". Тюмень</t>
  </si>
  <si>
    <t>Сасарова Р.Е.</t>
  </si>
  <si>
    <t>25:01</t>
  </si>
  <si>
    <t>стеноз дистальной трети 40%.</t>
  </si>
  <si>
    <t>200 ml</t>
  </si>
  <si>
    <t>Устье ЛКА катетеризировано проводниковым катетером Launcher JL 4,0 6Fr. Коронарный проводник Fielder заведен в дистальный сегмент ПНА. Произведена реканализация БК Euphora 2,25-15 мм, давлением 12 атм. На контрольно съемке стенозы проксимального и среднего сегмента до 70%. В зону остаточных стенозов позиционирован и имплантирован DES  Resolute Integtity 3.0-38 мм, давлением 10 атм. На контрольных съемках стент раскрыт удовлетворительно, признаков краевых диссекций, тромбоза, экстравазации контрастного вещества не выявлено. Антеградный кровоток по ПНА восстановлен до TIMI III, является донором ПКА. Ангиографический удовлетворительный. Пациент в стабильном состоянии транспортируется в ПРИТ для дальнейшего наблюдения и лечения.</t>
  </si>
  <si>
    <r>
      <t xml:space="preserve">острая окклюзия проксимального сегмента, кровоток TIMI 0. Ретроградное контрастирование за счет умеренно развитых внутрисистемных коллатералей. </t>
    </r>
    <r>
      <rPr>
        <b/>
        <sz val="11"/>
        <color theme="1"/>
        <rFont val="Arial Narrow"/>
        <family val="2"/>
        <charset val="204"/>
      </rPr>
      <t>Бассейн ИМА</t>
    </r>
    <r>
      <rPr>
        <sz val="11"/>
        <color theme="1"/>
        <rFont val="Arial Narrow"/>
        <family val="2"/>
        <charset val="204"/>
      </rPr>
      <t xml:space="preserve">: крупная, стеноз устья 40%, эксцентричный стеноз проксимальной трети 50%, кровоток TIMI III. </t>
    </r>
  </si>
  <si>
    <t xml:space="preserve">неровность контуров проксимального сегмента, хроническая функциональная окклюзия ВТК. Кровоток за зоной окклюзии TIMI 0.  Ретроградное контратсирование дистального сегмента ВТК за счет слаборазвитых внутрисистемных коллатералей. </t>
  </si>
  <si>
    <t xml:space="preserve">хроническая окклюзия от устья, кровоток TIMI 0. Ретроградное контрастирование за счет развитых межсистемных коллатералей, Rentrop 3. </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</si>
</sst>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_-* #,##0_-;\-* #,##0_-;_-* &quot;-&quot;_-;_-@_-"/>
    <numFmt numFmtId="165" formatCode="[$-F800]dddd\,\ mmmm\ dd\,\ yyyy"/>
    <numFmt numFmtId="166" formatCode="h:mm;@"/>
    <numFmt numFmtId="167" formatCode="&quot;&quot;&quot;&quot;"/>
  </numFmts>
  <fonts count="70">
    <font>
      <sz val="11"/>
      <color theme="1"/>
      <name val="Calibri"/>
      <family val="2"/>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0"/>
      <name val="Calibri"/>
      <family val="2"/>
      <charset val="204"/>
      <scheme val="minor"/>
    </font>
    <font>
      <sz val="11"/>
      <color theme="1"/>
      <name val="Calibri"/>
      <family val="2"/>
      <charset val="204"/>
    </font>
    <font>
      <sz val="11"/>
      <color theme="1"/>
      <name val="Times New Roman"/>
      <family val="1"/>
      <charset val="204"/>
    </font>
    <font>
      <b/>
      <sz val="10"/>
      <color theme="0"/>
      <name val="Arial Cyr"/>
      <charset val="204"/>
    </font>
    <font>
      <sz val="11"/>
      <color indexed="8"/>
      <name val="Calibri"/>
      <family val="2"/>
    </font>
    <font>
      <sz val="8"/>
      <name val="Calibri"/>
      <family val="2"/>
      <scheme val="minor"/>
    </font>
    <font>
      <sz val="12"/>
      <color theme="1"/>
      <name val="Times New Roman"/>
      <family val="1"/>
      <charset val="204"/>
    </font>
    <font>
      <b/>
      <sz val="11"/>
      <color theme="1"/>
      <name val="Calibri"/>
      <family val="2"/>
      <charset val="204"/>
      <scheme val="minor"/>
    </font>
    <font>
      <b/>
      <sz val="14"/>
      <color theme="1"/>
      <name val="Times New Roman"/>
      <family val="1"/>
      <charset val="204"/>
    </font>
    <font>
      <b/>
      <u/>
      <sz val="12"/>
      <color theme="1"/>
      <name val="Calibri"/>
      <family val="2"/>
      <charset val="204"/>
      <scheme val="minor"/>
    </font>
    <font>
      <sz val="10"/>
      <color theme="1"/>
      <name val="Bahnschrift Condensed"/>
      <family val="2"/>
      <charset val="204"/>
    </font>
    <font>
      <b/>
      <sz val="11"/>
      <name val="Calibri"/>
      <family val="2"/>
      <charset val="204"/>
      <scheme val="minor"/>
    </font>
    <font>
      <sz val="11"/>
      <color theme="1"/>
      <name val="Gadugi"/>
      <family val="2"/>
    </font>
    <font>
      <b/>
      <sz val="11"/>
      <color theme="1"/>
      <name val="Times New Roman"/>
      <family val="1"/>
      <charset val="204"/>
    </font>
    <font>
      <sz val="11"/>
      <color theme="1"/>
      <name val="Times New Roman"/>
      <family val="1"/>
      <charset val="204"/>
    </font>
    <font>
      <sz val="14"/>
      <color theme="1"/>
      <name val="Calibri"/>
      <family val="2"/>
      <charset val="204"/>
      <scheme val="minor"/>
    </font>
    <font>
      <sz val="10"/>
      <color theme="1"/>
      <name val="Times New Roman"/>
      <family val="1"/>
      <charset val="204"/>
    </font>
    <font>
      <sz val="9"/>
      <color theme="1"/>
      <name val="Times New Roman"/>
      <family val="1"/>
      <charset val="204"/>
    </font>
    <font>
      <b/>
      <sz val="12"/>
      <color theme="1"/>
      <name val="Times New Roman"/>
      <family val="1"/>
      <charset val="204"/>
    </font>
    <font>
      <b/>
      <sz val="10"/>
      <color theme="1"/>
      <name val="Bahnschrift"/>
      <family val="2"/>
      <charset val="204"/>
    </font>
    <font>
      <u/>
      <sz val="12"/>
      <color theme="1"/>
      <name val="Times New Roman"/>
      <family val="1"/>
      <charset val="204"/>
    </font>
    <font>
      <sz val="10"/>
      <color theme="1"/>
      <name val="Calibri Light"/>
      <family val="2"/>
      <charset val="204"/>
      <scheme val="major"/>
    </font>
    <font>
      <u/>
      <sz val="14"/>
      <color theme="1"/>
      <name val="Times New Roman"/>
      <family val="1"/>
      <charset val="204"/>
    </font>
    <font>
      <sz val="11"/>
      <color theme="1"/>
      <name val="Calibri Light"/>
      <family val="2"/>
      <charset val="204"/>
      <scheme val="major"/>
    </font>
    <font>
      <b/>
      <sz val="11"/>
      <color theme="1"/>
      <name val="Bahnschrift"/>
      <family val="2"/>
      <charset val="204"/>
    </font>
    <font>
      <b/>
      <u/>
      <sz val="11"/>
      <color theme="1"/>
      <name val="Calibri"/>
      <family val="2"/>
      <charset val="204"/>
      <scheme val="minor"/>
    </font>
    <font>
      <u/>
      <sz val="12"/>
      <color theme="1"/>
      <name val="Calibri"/>
      <family val="2"/>
      <scheme val="minor"/>
    </font>
    <font>
      <b/>
      <sz val="13"/>
      <color theme="1"/>
      <name val="Times New Roman"/>
      <family val="1"/>
      <charset val="204"/>
    </font>
    <font>
      <i/>
      <sz val="7"/>
      <color theme="1"/>
      <name val="Calibri"/>
      <family val="2"/>
      <charset val="204"/>
      <scheme val="minor"/>
    </font>
    <font>
      <b/>
      <u/>
      <sz val="12"/>
      <color theme="1"/>
      <name val="Arial Narrow"/>
      <family val="2"/>
      <charset val="204"/>
    </font>
    <font>
      <b/>
      <sz val="12"/>
      <color theme="1"/>
      <name val="Verdana"/>
      <family val="2"/>
      <charset val="204"/>
    </font>
    <font>
      <sz val="12"/>
      <color theme="1"/>
      <name val="Calibri"/>
      <family val="2"/>
      <scheme val="minor"/>
    </font>
    <font>
      <sz val="12"/>
      <color theme="1"/>
      <name val="Calibri"/>
      <family val="2"/>
      <charset val="204"/>
      <scheme val="minor"/>
    </font>
    <font>
      <sz val="9"/>
      <color indexed="81"/>
      <name val="Tahoma"/>
      <family val="2"/>
      <charset val="204"/>
    </font>
    <font>
      <b/>
      <sz val="9"/>
      <color indexed="81"/>
      <name val="Tahoma"/>
      <family val="2"/>
      <charset val="204"/>
    </font>
    <font>
      <sz val="11"/>
      <name val="Calibri"/>
      <family val="2"/>
      <scheme val="minor"/>
    </font>
    <font>
      <b/>
      <sz val="10"/>
      <color theme="1"/>
      <name val="Times New Roman"/>
      <family val="1"/>
      <charset val="204"/>
    </font>
    <font>
      <sz val="10"/>
      <color theme="1"/>
      <name val="Calibri"/>
      <family val="2"/>
      <charset val="204"/>
      <scheme val="minor"/>
    </font>
    <font>
      <b/>
      <sz val="11"/>
      <color rgb="FF3F3F3F"/>
      <name val="Calibri"/>
      <family val="2"/>
      <charset val="204"/>
      <scheme val="minor"/>
    </font>
    <font>
      <b/>
      <sz val="11"/>
      <color rgb="FF3F3F3F"/>
      <name val="Gadugi"/>
      <family val="2"/>
    </font>
    <font>
      <b/>
      <sz val="11"/>
      <color rgb="FF3F3F3F"/>
      <name val="Times New Roman"/>
      <family val="1"/>
      <charset val="204"/>
    </font>
    <font>
      <u/>
      <sz val="11"/>
      <color theme="1"/>
      <name val="Calibri"/>
      <family val="2"/>
      <charset val="204"/>
      <scheme val="minor"/>
    </font>
    <font>
      <b/>
      <u/>
      <sz val="11"/>
      <color theme="1"/>
      <name val="Times New Roman"/>
      <family val="1"/>
      <charset val="204"/>
    </font>
    <font>
      <sz val="10"/>
      <color theme="1"/>
      <name val="Calibri"/>
      <family val="2"/>
      <scheme val="minor"/>
    </font>
    <font>
      <sz val="12"/>
      <color theme="1"/>
      <name val="Arial Narrow"/>
      <family val="2"/>
      <charset val="204"/>
    </font>
    <font>
      <b/>
      <u/>
      <sz val="12"/>
      <color theme="1"/>
      <name val="Times New Roman"/>
      <family val="1"/>
      <charset val="204"/>
    </font>
    <font>
      <b/>
      <sz val="10"/>
      <color rgb="FF3F3F3F"/>
      <name val="Times New Roman"/>
      <family val="1"/>
      <charset val="204"/>
    </font>
    <font>
      <b/>
      <sz val="13"/>
      <color theme="1"/>
      <name val="Calibri"/>
      <family val="2"/>
      <charset val="204"/>
      <scheme val="minor"/>
    </font>
    <font>
      <sz val="11"/>
      <name val="Calibri"/>
      <family val="2"/>
      <charset val="204"/>
      <scheme val="minor"/>
    </font>
    <font>
      <b/>
      <sz val="11"/>
      <color theme="1"/>
      <name val="Arial Narrow"/>
      <family val="2"/>
      <charset val="204"/>
    </font>
    <font>
      <sz val="10"/>
      <color theme="1"/>
      <name val="Aharoni"/>
      <charset val="177"/>
    </font>
    <font>
      <u/>
      <sz val="10"/>
      <color theme="1"/>
      <name val="Calibri"/>
      <family val="2"/>
      <charset val="204"/>
      <scheme val="minor"/>
    </font>
    <font>
      <sz val="9"/>
      <color theme="1"/>
      <name val="Berlin Sans FB Demi"/>
      <family val="2"/>
    </font>
    <font>
      <b/>
      <u/>
      <sz val="9"/>
      <color theme="1"/>
      <name val="Berlin Sans FB Demi"/>
      <family val="2"/>
    </font>
    <font>
      <b/>
      <sz val="12"/>
      <color theme="1"/>
      <name val="Arial Narrow"/>
      <family val="2"/>
      <charset val="204"/>
    </font>
    <font>
      <sz val="11"/>
      <color theme="1"/>
      <name val="Arial Narrow"/>
      <family val="2"/>
      <charset val="204"/>
    </font>
    <font>
      <b/>
      <sz val="10"/>
      <color rgb="FF202122"/>
      <name val="Times New Roman"/>
      <family val="1"/>
      <charset val="204"/>
    </font>
    <font>
      <b/>
      <sz val="14"/>
      <color theme="1"/>
      <name val="Calibri"/>
      <family val="2"/>
      <charset val="204"/>
      <scheme val="minor"/>
    </font>
    <font>
      <b/>
      <sz val="12"/>
      <color theme="1"/>
      <name val="Calibri Light"/>
      <family val="2"/>
      <charset val="204"/>
      <scheme val="major"/>
    </font>
    <font>
      <b/>
      <sz val="11"/>
      <color theme="1"/>
      <name val="Calibri Light"/>
      <family val="2"/>
      <charset val="204"/>
      <scheme val="major"/>
    </font>
    <font>
      <u/>
      <sz val="11"/>
      <color theme="1"/>
      <name val="Times New Roman"/>
      <family val="1"/>
      <charset val="204"/>
    </font>
  </fonts>
  <fills count="10">
    <fill>
      <patternFill patternType="none"/>
    </fill>
    <fill>
      <patternFill patternType="gray125"/>
    </fill>
    <fill>
      <patternFill patternType="solid">
        <fgColor theme="9"/>
        <bgColor theme="9"/>
      </patternFill>
    </fill>
    <fill>
      <patternFill patternType="solid">
        <fgColor rgb="FF00B0F0"/>
        <bgColor indexed="64"/>
      </patternFill>
    </fill>
    <fill>
      <patternFill patternType="solid">
        <fgColor theme="9" tint="0.79998168889431442"/>
        <bgColor indexed="64"/>
      </patternFill>
    </fill>
    <fill>
      <patternFill patternType="solid">
        <fgColor theme="9" tint="0.59999389629810485"/>
        <bgColor theme="9"/>
      </patternFill>
    </fill>
    <fill>
      <patternFill patternType="solid">
        <fgColor theme="5" tint="0.79998168889431442"/>
        <bgColor indexed="65"/>
      </patternFill>
    </fill>
    <fill>
      <patternFill patternType="solid">
        <fgColor theme="9" tint="0.79998168889431442"/>
        <bgColor indexed="65"/>
      </patternFill>
    </fill>
    <fill>
      <patternFill patternType="solid">
        <fgColor theme="6" tint="0.79998168889431442"/>
        <bgColor indexed="65"/>
      </patternFill>
    </fill>
    <fill>
      <patternFill patternType="solid">
        <fgColor rgb="FFF2F2F2"/>
      </patternFill>
    </fill>
  </fills>
  <borders count="41">
    <border>
      <left/>
      <right/>
      <top/>
      <bottom/>
      <diagonal/>
    </border>
    <border>
      <left/>
      <right/>
      <top/>
      <bottom style="thin">
        <color theme="9" tint="0.39997558519241921"/>
      </bottom>
      <diagonal/>
    </border>
    <border>
      <left/>
      <right/>
      <top/>
      <bottom style="thin">
        <color indexed="64"/>
      </bottom>
      <diagonal/>
    </border>
    <border>
      <left/>
      <right/>
      <top/>
      <bottom style="hair">
        <color auto="1"/>
      </bottom>
      <diagonal/>
    </border>
    <border>
      <left/>
      <right/>
      <top style="hair">
        <color auto="1"/>
      </top>
      <bottom style="hair">
        <color auto="1"/>
      </bottom>
      <diagonal/>
    </border>
    <border>
      <left/>
      <right/>
      <top style="hair">
        <color auto="1"/>
      </top>
      <bottom/>
      <diagonal/>
    </border>
    <border>
      <left style="hair">
        <color auto="1"/>
      </left>
      <right/>
      <top style="hair">
        <color auto="1"/>
      </top>
      <bottom style="hair">
        <color auto="1"/>
      </bottom>
      <diagonal/>
    </border>
    <border>
      <left/>
      <right style="hair">
        <color auto="1"/>
      </right>
      <top style="hair">
        <color auto="1"/>
      </top>
      <bottom style="hair">
        <color auto="1"/>
      </bottom>
      <diagonal/>
    </border>
    <border>
      <left style="hair">
        <color auto="1"/>
      </left>
      <right/>
      <top/>
      <bottom style="hair">
        <color auto="1"/>
      </bottom>
      <diagonal/>
    </border>
    <border>
      <left/>
      <right style="hair">
        <color auto="1"/>
      </right>
      <top/>
      <bottom style="hair">
        <color auto="1"/>
      </bottom>
      <diagonal/>
    </border>
    <border>
      <left style="hair">
        <color auto="1"/>
      </left>
      <right/>
      <top style="hair">
        <color auto="1"/>
      </top>
      <bottom/>
      <diagonal/>
    </border>
    <border>
      <left/>
      <right style="hair">
        <color auto="1"/>
      </right>
      <top style="hair">
        <color auto="1"/>
      </top>
      <bottom/>
      <diagonal/>
    </border>
    <border>
      <left style="hair">
        <color auto="1"/>
      </left>
      <right/>
      <top/>
      <bottom/>
      <diagonal/>
    </border>
    <border>
      <left/>
      <right style="hair">
        <color auto="1"/>
      </right>
      <top/>
      <bottom/>
      <diagonal/>
    </border>
    <border>
      <left/>
      <right style="hair">
        <color auto="1"/>
      </right>
      <top/>
      <bottom style="thin">
        <color indexed="64"/>
      </bottom>
      <diagonal/>
    </border>
    <border>
      <left style="hair">
        <color auto="1"/>
      </left>
      <right/>
      <top style="hair">
        <color auto="1"/>
      </top>
      <bottom style="double">
        <color auto="1"/>
      </bottom>
      <diagonal/>
    </border>
    <border>
      <left/>
      <right style="hair">
        <color auto="1"/>
      </right>
      <top style="hair">
        <color auto="1"/>
      </top>
      <bottom style="double">
        <color auto="1"/>
      </bottom>
      <diagonal/>
    </border>
    <border>
      <left style="hair">
        <color auto="1"/>
      </left>
      <right/>
      <top style="double">
        <color auto="1"/>
      </top>
      <bottom style="double">
        <color auto="1"/>
      </bottom>
      <diagonal/>
    </border>
    <border>
      <left/>
      <right style="hair">
        <color auto="1"/>
      </right>
      <top style="double">
        <color auto="1"/>
      </top>
      <bottom style="double">
        <color auto="1"/>
      </bottom>
      <diagonal/>
    </border>
    <border>
      <left style="thin">
        <color indexed="64"/>
      </left>
      <right style="thin">
        <color indexed="64"/>
      </right>
      <top style="thin">
        <color indexed="64"/>
      </top>
      <bottom style="thin">
        <color indexed="64"/>
      </bottom>
      <diagonal/>
    </border>
    <border>
      <left style="thin">
        <color indexed="64"/>
      </left>
      <right style="hair">
        <color auto="1"/>
      </right>
      <top style="thin">
        <color indexed="64"/>
      </top>
      <bottom style="thin">
        <color indexed="64"/>
      </bottom>
      <diagonal/>
    </border>
    <border>
      <left style="thin">
        <color rgb="FF3F3F3F"/>
      </left>
      <right style="thin">
        <color rgb="FF3F3F3F"/>
      </right>
      <top style="thin">
        <color rgb="FF3F3F3F"/>
      </top>
      <bottom style="thin">
        <color rgb="FF3F3F3F"/>
      </bottom>
      <diagonal/>
    </border>
    <border>
      <left style="thin">
        <color rgb="FF3F3F3F"/>
      </left>
      <right style="hair">
        <color auto="1"/>
      </right>
      <top style="thin">
        <color rgb="FF3F3F3F"/>
      </top>
      <bottom style="thin">
        <color rgb="FF3F3F3F"/>
      </bottom>
      <diagonal/>
    </border>
    <border>
      <left/>
      <right style="thin">
        <color rgb="FF3F3F3F"/>
      </right>
      <top style="thin">
        <color rgb="FF3F3F3F"/>
      </top>
      <bottom style="thin">
        <color rgb="FF3F3F3F"/>
      </bottom>
      <diagonal/>
    </border>
    <border>
      <left/>
      <right style="thin">
        <color indexed="64"/>
      </right>
      <top/>
      <bottom/>
      <diagonal/>
    </border>
    <border>
      <left style="thin">
        <color auto="1"/>
      </left>
      <right style="thin">
        <color auto="1"/>
      </right>
      <top style="hair">
        <color auto="1"/>
      </top>
      <bottom style="hair">
        <color auto="1"/>
      </bottom>
      <diagonal/>
    </border>
    <border>
      <left style="thin">
        <color auto="1"/>
      </left>
      <right style="thin">
        <color auto="1"/>
      </right>
      <top/>
      <bottom style="hair">
        <color auto="1"/>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style="thin">
        <color indexed="64"/>
      </right>
      <top/>
      <bottom style="hair">
        <color auto="1"/>
      </bottom>
      <diagonal/>
    </border>
    <border>
      <left style="thin">
        <color indexed="64"/>
      </left>
      <right/>
      <top/>
      <bottom style="hair">
        <color auto="1"/>
      </bottom>
      <diagonal/>
    </border>
    <border>
      <left/>
      <right style="thin">
        <color indexed="64"/>
      </right>
      <top style="hair">
        <color auto="1"/>
      </top>
      <bottom style="hair">
        <color auto="1"/>
      </bottom>
      <diagonal/>
    </border>
    <border>
      <left style="thin">
        <color indexed="64"/>
      </left>
      <right/>
      <top style="hair">
        <color auto="1"/>
      </top>
      <bottom style="hair">
        <color auto="1"/>
      </bottom>
      <diagonal/>
    </border>
    <border>
      <left/>
      <right style="thin">
        <color indexed="64"/>
      </right>
      <top style="hair">
        <color auto="1"/>
      </top>
      <bottom/>
      <diagonal/>
    </border>
    <border>
      <left style="thin">
        <color indexed="64"/>
      </left>
      <right style="thin">
        <color indexed="64"/>
      </right>
      <top style="hair">
        <color auto="1"/>
      </top>
      <bottom/>
      <diagonal/>
    </border>
    <border>
      <left style="thin">
        <color indexed="64"/>
      </left>
      <right/>
      <top style="hair">
        <color auto="1"/>
      </top>
      <bottom/>
      <diagonal/>
    </border>
    <border>
      <left/>
      <right/>
      <top style="hair">
        <color auto="1"/>
      </top>
      <bottom style="double">
        <color indexed="64"/>
      </bottom>
      <diagonal/>
    </border>
    <border>
      <left style="thin">
        <color rgb="FF3F3F3F"/>
      </left>
      <right style="thin">
        <color rgb="FF3F3F3F"/>
      </right>
      <top style="thin">
        <color rgb="FF3F3F3F"/>
      </top>
      <bottom style="hair">
        <color auto="1"/>
      </bottom>
      <diagonal/>
    </border>
    <border>
      <left style="thin">
        <color rgb="FF3F3F3F"/>
      </left>
      <right style="hair">
        <color auto="1"/>
      </right>
      <top style="thin">
        <color rgb="FF3F3F3F"/>
      </top>
      <bottom style="hair">
        <color auto="1"/>
      </bottom>
      <diagonal/>
    </border>
    <border>
      <left/>
      <right style="hair">
        <color auto="1"/>
      </right>
      <top/>
      <bottom style="double">
        <color auto="1"/>
      </bottom>
      <diagonal/>
    </border>
  </borders>
  <cellStyleXfs count="8">
    <xf numFmtId="0" fontId="0" fillId="0" borderId="0"/>
    <xf numFmtId="0" fontId="9" fillId="3" borderId="0" applyNumberFormat="0" applyBorder="0" applyAlignment="0" applyProtection="0"/>
    <xf numFmtId="164" fontId="9" fillId="3" borderId="0" applyNumberFormat="0" applyFill="0" applyAlignment="0"/>
    <xf numFmtId="0" fontId="13" fillId="0" borderId="0"/>
    <xf numFmtId="0" fontId="8" fillId="6" borderId="0" applyNumberFormat="0" applyBorder="0" applyAlignment="0" applyProtection="0"/>
    <xf numFmtId="0" fontId="8" fillId="7" borderId="0" applyNumberFormat="0" applyBorder="0" applyAlignment="0" applyProtection="0"/>
    <xf numFmtId="0" fontId="7" fillId="8" borderId="0" applyNumberFormat="0" applyBorder="0" applyAlignment="0" applyProtection="0"/>
    <xf numFmtId="0" fontId="47" fillId="9" borderId="21" applyNumberFormat="0" applyAlignment="0" applyProtection="0"/>
  </cellStyleXfs>
  <cellXfs count="246">
    <xf numFmtId="0" fontId="0" fillId="0" borderId="0" xfId="0"/>
    <xf numFmtId="0" fontId="0" fillId="0" borderId="0" xfId="0" applyAlignment="1">
      <alignment wrapText="1"/>
    </xf>
    <xf numFmtId="0" fontId="0" fillId="0" borderId="0" xfId="0" applyAlignment="1">
      <alignment horizontal="center"/>
    </xf>
    <xf numFmtId="0" fontId="0" fillId="0" borderId="0" xfId="0" applyAlignment="1">
      <alignment horizontal="center" vertical="center"/>
    </xf>
    <xf numFmtId="49" fontId="0" fillId="0" borderId="0" xfId="0" applyNumberFormat="1"/>
    <xf numFmtId="0" fontId="0" fillId="0" borderId="0" xfId="0" applyAlignment="1">
      <alignment horizontal="justify" vertical="justify" wrapText="1"/>
    </xf>
    <xf numFmtId="0" fontId="12" fillId="2" borderId="2" xfId="0" applyFont="1" applyFill="1" applyBorder="1" applyAlignment="1">
      <alignment horizontal="center" vertical="center" wrapText="1"/>
    </xf>
    <xf numFmtId="0" fontId="12" fillId="2" borderId="1" xfId="0" applyFont="1" applyFill="1" applyBorder="1" applyAlignment="1">
      <alignment horizontal="center" vertical="center" wrapText="1"/>
    </xf>
    <xf numFmtId="0" fontId="0" fillId="0" borderId="0" xfId="0" applyAlignment="1">
      <alignment horizontal="left" vertical="center"/>
    </xf>
    <xf numFmtId="0" fontId="12" fillId="2" borderId="1" xfId="0" applyFont="1" applyFill="1" applyBorder="1" applyAlignment="1">
      <alignment horizontal="center" vertical="center"/>
    </xf>
    <xf numFmtId="0" fontId="0" fillId="0" borderId="0" xfId="0" applyAlignment="1">
      <alignment horizontal="fill" vertical="center"/>
    </xf>
    <xf numFmtId="0" fontId="21" fillId="0" borderId="0" xfId="0" applyFont="1" applyAlignment="1">
      <alignment horizontal="left"/>
    </xf>
    <xf numFmtId="0" fontId="0" fillId="0" borderId="0" xfId="0" applyAlignment="1">
      <alignment vertical="center"/>
    </xf>
    <xf numFmtId="0" fontId="0" fillId="0" borderId="2" xfId="0" applyBorder="1"/>
    <xf numFmtId="0" fontId="22" fillId="7" borderId="6" xfId="5" applyFont="1" applyBorder="1" applyAlignment="1">
      <alignment vertical="center"/>
    </xf>
    <xf numFmtId="0" fontId="28" fillId="0" borderId="6" xfId="0" applyFont="1" applyBorder="1" applyAlignment="1">
      <alignment vertical="center"/>
    </xf>
    <xf numFmtId="0" fontId="22" fillId="7" borderId="10" xfId="5" applyFont="1" applyBorder="1" applyAlignment="1">
      <alignment horizontal="centerContinuous" vertical="center"/>
    </xf>
    <xf numFmtId="0" fontId="8" fillId="7" borderId="5" xfId="5" applyBorder="1" applyAlignment="1">
      <alignment horizontal="centerContinuous" vertical="center"/>
    </xf>
    <xf numFmtId="0" fontId="8" fillId="7" borderId="11" xfId="5" applyBorder="1" applyAlignment="1">
      <alignment horizontal="centerContinuous" vertical="center"/>
    </xf>
    <xf numFmtId="0" fontId="15" fillId="0" borderId="7" xfId="0" applyFont="1" applyBorder="1" applyAlignment="1" applyProtection="1">
      <alignment horizontal="left" vertical="center"/>
      <protection locked="0"/>
    </xf>
    <xf numFmtId="14" fontId="31" fillId="6" borderId="7" xfId="4" applyNumberFormat="1" applyFont="1" applyBorder="1" applyAlignment="1" applyProtection="1">
      <alignment horizontal="left" vertical="center"/>
      <protection locked="0"/>
    </xf>
    <xf numFmtId="0" fontId="11" fillId="7" borderId="8" xfId="5" applyFont="1" applyBorder="1" applyAlignment="1">
      <alignment horizontal="left" vertical="center"/>
    </xf>
    <xf numFmtId="166" fontId="11" fillId="6" borderId="9" xfId="4" applyNumberFormat="1" applyFont="1" applyBorder="1" applyAlignment="1" applyProtection="1">
      <alignment horizontal="left" vertical="center"/>
      <protection locked="0"/>
    </xf>
    <xf numFmtId="0" fontId="15" fillId="0" borderId="3" xfId="0" applyFont="1" applyBorder="1" applyAlignment="1" applyProtection="1">
      <alignment vertical="center"/>
      <protection locked="0"/>
    </xf>
    <xf numFmtId="0" fontId="15" fillId="0" borderId="4" xfId="0" applyFont="1" applyBorder="1" applyAlignment="1" applyProtection="1">
      <alignment vertical="center"/>
      <protection locked="0"/>
    </xf>
    <xf numFmtId="0" fontId="15" fillId="0" borderId="9" xfId="0" applyFont="1" applyBorder="1" applyAlignment="1" applyProtection="1">
      <alignment vertical="center"/>
      <protection locked="0"/>
    </xf>
    <xf numFmtId="0" fontId="15" fillId="0" borderId="7" xfId="0" applyFont="1" applyBorder="1" applyAlignment="1" applyProtection="1">
      <alignment vertical="center"/>
      <protection locked="0"/>
    </xf>
    <xf numFmtId="0" fontId="0" fillId="0" borderId="10" xfId="0" applyBorder="1"/>
    <xf numFmtId="0" fontId="32" fillId="0" borderId="0" xfId="0" applyFont="1" applyAlignment="1">
      <alignment vertical="top" wrapText="1"/>
    </xf>
    <xf numFmtId="0" fontId="22" fillId="7" borderId="5" xfId="5" applyFont="1" applyBorder="1" applyAlignment="1">
      <alignment horizontal="centerContinuous" vertical="center"/>
    </xf>
    <xf numFmtId="0" fontId="29" fillId="0" borderId="7" xfId="0" applyFont="1" applyBorder="1" applyAlignment="1">
      <alignment horizontal="left" vertical="center"/>
    </xf>
    <xf numFmtId="0" fontId="0" fillId="0" borderId="3" xfId="0" applyBorder="1"/>
    <xf numFmtId="0" fontId="32" fillId="0" borderId="12" xfId="0" applyFont="1" applyBorder="1" applyAlignment="1">
      <alignment vertical="top" wrapText="1"/>
    </xf>
    <xf numFmtId="0" fontId="32" fillId="0" borderId="8" xfId="0" applyFont="1" applyBorder="1" applyAlignment="1">
      <alignment vertical="top" wrapText="1"/>
    </xf>
    <xf numFmtId="0" fontId="32" fillId="0" borderId="3" xfId="0" applyFont="1" applyBorder="1" applyAlignment="1">
      <alignment vertical="top" wrapText="1"/>
    </xf>
    <xf numFmtId="0" fontId="0" fillId="0" borderId="12" xfId="0" applyBorder="1" applyAlignment="1">
      <alignment vertical="top" wrapText="1"/>
    </xf>
    <xf numFmtId="0" fontId="33" fillId="0" borderId="0" xfId="0" applyFont="1" applyAlignment="1" applyProtection="1">
      <alignment vertical="center"/>
      <protection locked="0"/>
    </xf>
    <xf numFmtId="0" fontId="15" fillId="0" borderId="0" xfId="0" applyFont="1" applyAlignment="1" applyProtection="1">
      <alignment vertical="center"/>
      <protection locked="0"/>
    </xf>
    <xf numFmtId="0" fontId="0" fillId="0" borderId="12" xfId="0" applyBorder="1"/>
    <xf numFmtId="0" fontId="0" fillId="0" borderId="13" xfId="0" applyBorder="1"/>
    <xf numFmtId="0" fontId="0" fillId="0" borderId="8" xfId="0" applyBorder="1"/>
    <xf numFmtId="0" fontId="0" fillId="0" borderId="9" xfId="0" applyBorder="1"/>
    <xf numFmtId="0" fontId="40" fillId="0" borderId="0" xfId="0" applyFont="1" applyAlignment="1">
      <alignment horizontal="centerContinuous" vertical="center" wrapText="1"/>
    </xf>
    <xf numFmtId="0" fontId="27" fillId="0" borderId="10" xfId="0" applyFont="1" applyBorder="1" applyAlignment="1">
      <alignment horizontal="centerContinuous" vertical="top" wrapText="1"/>
    </xf>
    <xf numFmtId="0" fontId="22" fillId="0" borderId="5" xfId="0" applyFont="1" applyBorder="1" applyAlignment="1">
      <alignment horizontal="centerContinuous" vertical="distributed" wrapText="1"/>
    </xf>
    <xf numFmtId="0" fontId="22" fillId="0" borderId="11" xfId="0" applyFont="1" applyBorder="1" applyAlignment="1">
      <alignment horizontal="centerContinuous" vertical="distributed" wrapText="1"/>
    </xf>
    <xf numFmtId="0" fontId="22" fillId="0" borderId="12" xfId="0" applyFont="1" applyBorder="1" applyAlignment="1">
      <alignment horizontal="centerContinuous" vertical="distributed" wrapText="1"/>
    </xf>
    <xf numFmtId="0" fontId="22" fillId="0" borderId="0" xfId="0" applyFont="1" applyAlignment="1">
      <alignment horizontal="centerContinuous" vertical="distributed" wrapText="1"/>
    </xf>
    <xf numFmtId="0" fontId="22" fillId="0" borderId="13" xfId="0" applyFont="1" applyBorder="1" applyAlignment="1">
      <alignment horizontal="centerContinuous" vertical="distributed" wrapText="1"/>
    </xf>
    <xf numFmtId="0" fontId="25" fillId="0" borderId="12" xfId="0" applyFont="1" applyBorder="1" applyAlignment="1">
      <alignment horizontal="centerContinuous" vertical="distributed" wrapText="1"/>
    </xf>
    <xf numFmtId="0" fontId="26" fillId="0" borderId="0" xfId="0" applyFont="1" applyAlignment="1">
      <alignment horizontal="centerContinuous" vertical="distributed" wrapText="1"/>
    </xf>
    <xf numFmtId="0" fontId="26" fillId="0" borderId="13" xfId="0" applyFont="1" applyBorder="1" applyAlignment="1">
      <alignment horizontal="centerContinuous" vertical="distributed" wrapText="1"/>
    </xf>
    <xf numFmtId="0" fontId="37" fillId="0" borderId="12" xfId="0" applyFont="1" applyBorder="1" applyAlignment="1">
      <alignment vertical="center"/>
    </xf>
    <xf numFmtId="0" fontId="0" fillId="0" borderId="0" xfId="0" applyAlignment="1">
      <alignment vertical="distributed"/>
    </xf>
    <xf numFmtId="20" fontId="0" fillId="0" borderId="0" xfId="0" applyNumberFormat="1" applyAlignment="1">
      <alignment horizontal="left"/>
    </xf>
    <xf numFmtId="20" fontId="0" fillId="0" borderId="0" xfId="0" applyNumberFormat="1" applyAlignment="1">
      <alignment horizontal="left" vertical="center"/>
    </xf>
    <xf numFmtId="0" fontId="15" fillId="0" borderId="13" xfId="0" applyFont="1" applyBorder="1" applyAlignment="1" applyProtection="1">
      <alignment vertical="center"/>
      <protection locked="0"/>
    </xf>
    <xf numFmtId="0" fontId="38" fillId="0" borderId="12" xfId="0" applyFont="1" applyBorder="1" applyAlignment="1">
      <alignment horizontal="left" vertical="center"/>
    </xf>
    <xf numFmtId="0" fontId="30" fillId="0" borderId="8" xfId="0" applyFont="1" applyBorder="1" applyAlignment="1">
      <alignment vertical="top" wrapText="1"/>
    </xf>
    <xf numFmtId="0" fontId="38" fillId="0" borderId="10" xfId="0" applyFont="1" applyBorder="1" applyAlignment="1">
      <alignment horizontal="left" vertical="top" wrapText="1"/>
    </xf>
    <xf numFmtId="0" fontId="30" fillId="0" borderId="12" xfId="0" applyFont="1" applyBorder="1" applyAlignment="1">
      <alignment vertical="top" wrapText="1"/>
    </xf>
    <xf numFmtId="0" fontId="40" fillId="0" borderId="13" xfId="0" applyFont="1" applyBorder="1" applyAlignment="1">
      <alignment horizontal="centerContinuous" vertical="center" wrapText="1"/>
    </xf>
    <xf numFmtId="0" fontId="0" fillId="0" borderId="12" xfId="0" applyBorder="1" applyProtection="1">
      <protection locked="0"/>
    </xf>
    <xf numFmtId="0" fontId="0" fillId="0" borderId="0" xfId="0" applyAlignment="1" applyProtection="1">
      <alignment horizontal="left" vertical="center"/>
      <protection locked="0"/>
    </xf>
    <xf numFmtId="0" fontId="0" fillId="0" borderId="14" xfId="0" applyBorder="1"/>
    <xf numFmtId="0" fontId="34" fillId="0" borderId="12" xfId="0" applyFont="1" applyBorder="1"/>
    <xf numFmtId="0" fontId="0" fillId="0" borderId="0" xfId="0" applyProtection="1">
      <protection locked="0"/>
    </xf>
    <xf numFmtId="165" fontId="15" fillId="0" borderId="7" xfId="0" applyNumberFormat="1" applyFont="1" applyBorder="1" applyAlignment="1">
      <alignment horizontal="left" vertical="center"/>
    </xf>
    <xf numFmtId="0" fontId="15" fillId="0" borderId="7" xfId="0" applyFont="1" applyBorder="1" applyAlignment="1">
      <alignment horizontal="left" vertical="center"/>
    </xf>
    <xf numFmtId="0" fontId="27" fillId="0" borderId="0" xfId="0" applyFont="1" applyAlignment="1">
      <alignment horizontal="centerContinuous" vertical="top" wrapText="1"/>
    </xf>
    <xf numFmtId="0" fontId="15" fillId="0" borderId="0" xfId="0" applyFont="1" applyAlignment="1" applyProtection="1">
      <alignment vertical="top" wrapText="1"/>
      <protection locked="0"/>
    </xf>
    <xf numFmtId="0" fontId="15" fillId="0" borderId="0" xfId="0" applyFont="1" applyAlignment="1" applyProtection="1">
      <alignment horizontal="centerContinuous" vertical="top" wrapText="1"/>
      <protection locked="0"/>
    </xf>
    <xf numFmtId="0" fontId="32" fillId="0" borderId="0" xfId="0" applyFont="1" applyAlignment="1">
      <alignment vertical="top"/>
    </xf>
    <xf numFmtId="0" fontId="32" fillId="0" borderId="13" xfId="0" applyFont="1" applyBorder="1" applyAlignment="1">
      <alignment vertical="top"/>
    </xf>
    <xf numFmtId="0" fontId="22" fillId="0" borderId="0" xfId="0" applyFont="1"/>
    <xf numFmtId="0" fontId="22" fillId="7" borderId="6" xfId="5" applyFont="1" applyBorder="1" applyAlignment="1" applyProtection="1">
      <alignment vertical="center"/>
    </xf>
    <xf numFmtId="0" fontId="11" fillId="7" borderId="8" xfId="5" applyFont="1" applyBorder="1" applyAlignment="1" applyProtection="1">
      <alignment horizontal="left" vertical="center"/>
    </xf>
    <xf numFmtId="0" fontId="35" fillId="0" borderId="0" xfId="0" applyFont="1" applyAlignment="1" applyProtection="1">
      <alignment horizontal="left"/>
      <protection locked="0"/>
    </xf>
    <xf numFmtId="0" fontId="44" fillId="0" borderId="0" xfId="0" applyFont="1" applyAlignment="1">
      <alignment horizontal="left" vertical="center"/>
    </xf>
    <xf numFmtId="0" fontId="15" fillId="0" borderId="3" xfId="0" applyFont="1" applyBorder="1" applyAlignment="1">
      <alignment vertical="center"/>
    </xf>
    <xf numFmtId="0" fontId="15" fillId="0" borderId="4" xfId="0" applyFont="1" applyBorder="1" applyAlignment="1">
      <alignment vertical="center"/>
    </xf>
    <xf numFmtId="0" fontId="28" fillId="0" borderId="8" xfId="0" applyFont="1" applyBorder="1" applyAlignment="1">
      <alignment vertical="center"/>
    </xf>
    <xf numFmtId="165" fontId="15" fillId="0" borderId="9" xfId="0" applyNumberFormat="1" applyFont="1" applyBorder="1" applyAlignment="1" applyProtection="1">
      <alignment horizontal="left" vertical="center"/>
      <protection locked="0"/>
    </xf>
    <xf numFmtId="0" fontId="11" fillId="7" borderId="15" xfId="5" applyFont="1" applyBorder="1" applyAlignment="1">
      <alignment horizontal="left" vertical="center"/>
    </xf>
    <xf numFmtId="166" fontId="11" fillId="6" borderId="16" xfId="4" applyNumberFormat="1" applyFont="1" applyBorder="1" applyAlignment="1" applyProtection="1">
      <alignment horizontal="left" vertical="center"/>
      <protection locked="0"/>
    </xf>
    <xf numFmtId="0" fontId="38" fillId="0" borderId="0" xfId="0" applyFont="1" applyAlignment="1">
      <alignment horizontal="left" vertical="center"/>
    </xf>
    <xf numFmtId="0" fontId="35" fillId="0" borderId="13" xfId="0" applyFont="1" applyBorder="1" applyAlignment="1" applyProtection="1">
      <alignment horizontal="left"/>
      <protection locked="0"/>
    </xf>
    <xf numFmtId="0" fontId="35" fillId="0" borderId="0" xfId="0" applyFont="1" applyAlignment="1" applyProtection="1">
      <alignment vertical="center"/>
      <protection locked="0"/>
    </xf>
    <xf numFmtId="0" fontId="0" fillId="0" borderId="3" xfId="0" applyBorder="1" applyAlignment="1">
      <alignment vertical="top" wrapText="1"/>
    </xf>
    <xf numFmtId="0" fontId="15" fillId="8" borderId="17" xfId="6" applyFont="1" applyBorder="1" applyAlignment="1">
      <alignment horizontal="left" vertical="center"/>
    </xf>
    <xf numFmtId="0" fontId="36" fillId="8" borderId="18" xfId="6" applyFont="1" applyBorder="1" applyAlignment="1" applyProtection="1">
      <alignment horizontal="left" vertical="center"/>
      <protection locked="0"/>
    </xf>
    <xf numFmtId="0" fontId="15" fillId="0" borderId="9" xfId="0" applyFont="1" applyBorder="1" applyAlignment="1">
      <alignment vertical="center"/>
    </xf>
    <xf numFmtId="0" fontId="15" fillId="0" borderId="7" xfId="0" applyFont="1" applyBorder="1" applyAlignment="1">
      <alignment vertical="center"/>
    </xf>
    <xf numFmtId="0" fontId="28" fillId="0" borderId="3" xfId="0" applyFont="1" applyBorder="1" applyAlignment="1" applyProtection="1">
      <alignment vertical="center"/>
      <protection locked="0"/>
    </xf>
    <xf numFmtId="0" fontId="28" fillId="0" borderId="4" xfId="0" applyFont="1" applyBorder="1" applyAlignment="1" applyProtection="1">
      <alignment vertical="center"/>
      <protection locked="0"/>
    </xf>
    <xf numFmtId="0" fontId="28" fillId="0" borderId="8" xfId="0" applyFont="1" applyBorder="1" applyAlignment="1" applyProtection="1">
      <alignment vertical="center"/>
      <protection locked="0"/>
    </xf>
    <xf numFmtId="0" fontId="28" fillId="0" borderId="6" xfId="0" applyFont="1" applyBorder="1" applyAlignment="1" applyProtection="1">
      <alignment vertical="center"/>
      <protection locked="0"/>
    </xf>
    <xf numFmtId="0" fontId="17" fillId="0" borderId="10" xfId="0" applyFont="1" applyBorder="1" applyAlignment="1">
      <alignment horizontal="right"/>
    </xf>
    <xf numFmtId="165" fontId="17" fillId="0" borderId="5" xfId="0" applyNumberFormat="1" applyFont="1" applyBorder="1" applyAlignment="1">
      <alignment horizontal="center"/>
    </xf>
    <xf numFmtId="0" fontId="19" fillId="0" borderId="11" xfId="0" applyFont="1" applyBorder="1" applyAlignment="1">
      <alignment horizontal="right" vertical="top"/>
    </xf>
    <xf numFmtId="0" fontId="18" fillId="0" borderId="12" xfId="0" applyFont="1" applyBorder="1" applyAlignment="1">
      <alignment horizontal="centerContinuous" vertical="top"/>
    </xf>
    <xf numFmtId="0" fontId="16" fillId="0" borderId="0" xfId="0" applyFont="1" applyAlignment="1">
      <alignment horizontal="centerContinuous"/>
    </xf>
    <xf numFmtId="0" fontId="49" fillId="9" borderId="21" xfId="7" applyFont="1" applyAlignment="1">
      <alignment horizontal="left" vertical="center"/>
    </xf>
    <xf numFmtId="14" fontId="48" fillId="9" borderId="22" xfId="7" applyNumberFormat="1" applyFont="1" applyBorder="1" applyAlignment="1" applyProtection="1">
      <alignment horizontal="right" vertical="center"/>
    </xf>
    <xf numFmtId="0" fontId="48" fillId="9" borderId="22" xfId="7" applyFont="1" applyBorder="1" applyAlignment="1" applyProtection="1">
      <alignment horizontal="right" vertical="center"/>
    </xf>
    <xf numFmtId="0" fontId="16" fillId="0" borderId="0" xfId="0" applyFont="1" applyAlignment="1">
      <alignment horizontal="center"/>
    </xf>
    <xf numFmtId="0" fontId="49" fillId="9" borderId="21" xfId="7" applyFont="1" applyAlignment="1" applyProtection="1">
      <alignment horizontal="left" vertical="center"/>
    </xf>
    <xf numFmtId="0" fontId="23" fillId="0" borderId="12" xfId="0" applyFont="1" applyBorder="1" applyAlignment="1">
      <alignment horizontal="justify" vertical="center" wrapText="1"/>
    </xf>
    <xf numFmtId="0" fontId="24" fillId="0" borderId="13" xfId="0" applyFont="1" applyBorder="1" applyAlignment="1" applyProtection="1">
      <alignment horizontal="center" vertical="center"/>
      <protection locked="0"/>
    </xf>
    <xf numFmtId="0" fontId="24" fillId="0" borderId="0" xfId="0" applyFont="1" applyAlignment="1" applyProtection="1">
      <alignment horizontal="justify" vertical="center" wrapText="1"/>
      <protection locked="0"/>
    </xf>
    <xf numFmtId="0" fontId="24" fillId="0" borderId="0" xfId="0" applyFont="1" applyAlignment="1" applyProtection="1">
      <alignment vertical="center"/>
      <protection locked="0"/>
    </xf>
    <xf numFmtId="0" fontId="22" fillId="0" borderId="0" xfId="0" applyFont="1" applyAlignment="1" applyProtection="1">
      <alignment horizontal="left" vertical="top" wrapText="1"/>
      <protection locked="0"/>
    </xf>
    <xf numFmtId="0" fontId="22" fillId="0" borderId="0" xfId="0" applyFont="1" applyAlignment="1" applyProtection="1">
      <alignment horizontal="left" wrapText="1"/>
      <protection locked="0"/>
    </xf>
    <xf numFmtId="0" fontId="0" fillId="0" borderId="5" xfId="0" applyBorder="1"/>
    <xf numFmtId="0" fontId="0" fillId="0" borderId="11" xfId="0" applyBorder="1"/>
    <xf numFmtId="0" fontId="21" fillId="0" borderId="2" xfId="0" applyFont="1" applyBorder="1" applyAlignment="1">
      <alignment horizontal="left"/>
    </xf>
    <xf numFmtId="0" fontId="0" fillId="0" borderId="0" xfId="0" applyAlignment="1">
      <alignment shrinkToFit="1"/>
    </xf>
    <xf numFmtId="0" fontId="0" fillId="0" borderId="0" xfId="0" applyAlignment="1">
      <alignment horizontal="center" shrinkToFit="1"/>
    </xf>
    <xf numFmtId="0" fontId="22" fillId="0" borderId="0" xfId="0" applyFont="1" applyAlignment="1">
      <alignment horizontal="left" vertical="center" wrapText="1"/>
    </xf>
    <xf numFmtId="20" fontId="16" fillId="0" borderId="0" xfId="0" applyNumberFormat="1" applyFont="1" applyAlignment="1" applyProtection="1">
      <alignment vertical="center"/>
      <protection locked="0"/>
    </xf>
    <xf numFmtId="0" fontId="0" fillId="0" borderId="0" xfId="0" applyAlignment="1">
      <alignment vertical="top" wrapText="1"/>
    </xf>
    <xf numFmtId="0" fontId="41" fillId="0" borderId="0" xfId="0" applyFont="1" applyAlignment="1" applyProtection="1">
      <alignment vertical="top" wrapText="1"/>
      <protection locked="0"/>
    </xf>
    <xf numFmtId="0" fontId="53" fillId="0" borderId="0" xfId="0" applyFont="1" applyAlignment="1">
      <alignment vertical="top"/>
    </xf>
    <xf numFmtId="0" fontId="54" fillId="0" borderId="0" xfId="0" applyFont="1" applyAlignment="1">
      <alignment vertical="top"/>
    </xf>
    <xf numFmtId="0" fontId="0" fillId="0" borderId="13" xfId="0" applyBorder="1" applyAlignment="1">
      <alignment vertical="top" wrapText="1"/>
    </xf>
    <xf numFmtId="0" fontId="0" fillId="0" borderId="0" xfId="0" applyAlignment="1" applyProtection="1">
      <alignment vertical="top" wrapText="1"/>
      <protection locked="0"/>
    </xf>
    <xf numFmtId="0" fontId="38" fillId="0" borderId="0" xfId="0" applyFont="1" applyAlignment="1">
      <alignment horizontal="centerContinuous" vertical="center"/>
    </xf>
    <xf numFmtId="0" fontId="50" fillId="0" borderId="0" xfId="0" applyFont="1" applyAlignment="1" applyProtection="1">
      <alignment vertical="top" wrapText="1"/>
      <protection locked="0"/>
    </xf>
    <xf numFmtId="0" fontId="50" fillId="0" borderId="3" xfId="0" applyFont="1" applyBorder="1" applyAlignment="1" applyProtection="1">
      <alignment vertical="top" wrapText="1"/>
      <protection locked="0"/>
    </xf>
    <xf numFmtId="0" fontId="54" fillId="0" borderId="0" xfId="0" applyFont="1" applyAlignment="1">
      <alignment horizontal="centerContinuous" vertical="center" wrapText="1"/>
    </xf>
    <xf numFmtId="0" fontId="0" fillId="0" borderId="0" xfId="0" applyAlignment="1">
      <alignment horizontal="fill" vertical="top"/>
    </xf>
    <xf numFmtId="0" fontId="0" fillId="0" borderId="0" xfId="0" applyAlignment="1">
      <alignment horizontal="fill" vertical="top" wrapText="1"/>
    </xf>
    <xf numFmtId="0" fontId="5" fillId="0" borderId="0" xfId="0" applyFont="1"/>
    <xf numFmtId="0" fontId="49" fillId="9" borderId="23" xfId="7" applyFont="1" applyBorder="1" applyAlignment="1">
      <alignment horizontal="left" vertical="center"/>
    </xf>
    <xf numFmtId="0" fontId="47" fillId="9" borderId="12" xfId="7" applyBorder="1" applyAlignment="1" applyProtection="1">
      <alignment horizontal="left" vertical="center"/>
    </xf>
    <xf numFmtId="0" fontId="47" fillId="9" borderId="24" xfId="7" applyBorder="1" applyAlignment="1" applyProtection="1">
      <alignment horizontal="justify" vertical="justify" wrapText="1"/>
    </xf>
    <xf numFmtId="0" fontId="47" fillId="9" borderId="24" xfId="7" applyBorder="1" applyAlignment="1" applyProtection="1">
      <alignment horizontal="justify" vertical="top" wrapText="1"/>
    </xf>
    <xf numFmtId="0" fontId="56" fillId="0" borderId="25" xfId="0" applyFont="1" applyBorder="1" applyAlignment="1" applyProtection="1">
      <alignment horizontal="center" vertical="center"/>
      <protection locked="0"/>
    </xf>
    <xf numFmtId="0" fontId="57" fillId="4" borderId="28" xfId="0" applyFont="1" applyFill="1" applyBorder="1" applyAlignment="1">
      <alignment horizontal="center" vertical="center"/>
    </xf>
    <xf numFmtId="0" fontId="57" fillId="4" borderId="29" xfId="0" applyFont="1" applyFill="1" applyBorder="1" applyAlignment="1">
      <alignment horizontal="center" vertical="center"/>
    </xf>
    <xf numFmtId="0" fontId="57" fillId="4" borderId="27" xfId="0" applyFont="1" applyFill="1" applyBorder="1" applyAlignment="1">
      <alignment horizontal="center" vertical="center"/>
    </xf>
    <xf numFmtId="0" fontId="11" fillId="0" borderId="30" xfId="0" applyFont="1" applyBorder="1" applyAlignment="1">
      <alignment horizontal="justify" vertical="center" wrapText="1"/>
    </xf>
    <xf numFmtId="0" fontId="56" fillId="0" borderId="31" xfId="0" applyFont="1" applyBorder="1" applyAlignment="1" applyProtection="1">
      <alignment horizontal="center" vertical="center"/>
      <protection locked="0"/>
    </xf>
    <xf numFmtId="0" fontId="11" fillId="0" borderId="32" xfId="0" applyFont="1" applyBorder="1" applyAlignment="1">
      <alignment horizontal="justify" vertical="center" wrapText="1"/>
    </xf>
    <xf numFmtId="0" fontId="56" fillId="0" borderId="33" xfId="0" applyFont="1" applyBorder="1" applyAlignment="1" applyProtection="1">
      <alignment horizontal="center" vertical="center"/>
      <protection locked="0"/>
    </xf>
    <xf numFmtId="0" fontId="23" fillId="0" borderId="32" xfId="0" applyFont="1" applyBorder="1" applyAlignment="1">
      <alignment horizontal="justify" vertical="center" wrapText="1"/>
    </xf>
    <xf numFmtId="0" fontId="23" fillId="0" borderId="34" xfId="0" applyFont="1" applyBorder="1" applyAlignment="1">
      <alignment horizontal="justify" vertical="center" wrapText="1"/>
    </xf>
    <xf numFmtId="0" fontId="56" fillId="0" borderId="35" xfId="0" applyFont="1" applyBorder="1" applyAlignment="1" applyProtection="1">
      <alignment horizontal="center" vertical="center"/>
      <protection locked="0"/>
    </xf>
    <xf numFmtId="0" fontId="56" fillId="0" borderId="36" xfId="0" applyFont="1" applyBorder="1" applyAlignment="1" applyProtection="1">
      <alignment horizontal="center" vertical="center"/>
      <protection locked="0"/>
    </xf>
    <xf numFmtId="0" fontId="20" fillId="5" borderId="10" xfId="0" applyFont="1" applyFill="1" applyBorder="1" applyAlignment="1">
      <alignment horizontal="left" vertical="center"/>
    </xf>
    <xf numFmtId="0" fontId="20" fillId="5" borderId="34" xfId="0" applyFont="1" applyFill="1" applyBorder="1" applyAlignment="1">
      <alignment horizontal="left" vertical="center"/>
    </xf>
    <xf numFmtId="0" fontId="15" fillId="8" borderId="37" xfId="6" applyFont="1" applyBorder="1" applyAlignment="1">
      <alignment horizontal="left" vertical="center"/>
    </xf>
    <xf numFmtId="0" fontId="36" fillId="8" borderId="16" xfId="6" applyFont="1" applyBorder="1" applyAlignment="1" applyProtection="1">
      <alignment horizontal="left" vertical="center"/>
      <protection locked="0"/>
    </xf>
    <xf numFmtId="14" fontId="55" fillId="9" borderId="38" xfId="7" applyNumberFormat="1" applyFont="1" applyBorder="1" applyAlignment="1">
      <alignment horizontal="left" vertical="center"/>
    </xf>
    <xf numFmtId="14" fontId="48" fillId="9" borderId="39" xfId="7" applyNumberFormat="1" applyFont="1" applyBorder="1" applyAlignment="1" applyProtection="1">
      <alignment horizontal="right" vertical="center"/>
    </xf>
    <xf numFmtId="0" fontId="18" fillId="0" borderId="5" xfId="0" applyFont="1" applyBorder="1" applyAlignment="1">
      <alignment horizontal="center"/>
    </xf>
    <xf numFmtId="0" fontId="36" fillId="8" borderId="18" xfId="6" applyFont="1" applyBorder="1" applyAlignment="1" applyProtection="1">
      <alignment horizontal="left" vertical="center"/>
    </xf>
    <xf numFmtId="0" fontId="56" fillId="0" borderId="26" xfId="0" applyFont="1" applyBorder="1" applyAlignment="1" applyProtection="1">
      <alignment horizontal="justify" vertical="center" wrapText="1"/>
      <protection locked="0"/>
    </xf>
    <xf numFmtId="0" fontId="56" fillId="0" borderId="25" xfId="0" applyFont="1" applyBorder="1" applyAlignment="1" applyProtection="1">
      <alignment horizontal="justify" vertical="center" wrapText="1"/>
      <protection locked="0"/>
    </xf>
    <xf numFmtId="16" fontId="56" fillId="0" borderId="25" xfId="0" applyNumberFormat="1" applyFont="1" applyBorder="1" applyAlignment="1" applyProtection="1">
      <alignment horizontal="justify" vertical="center" wrapText="1"/>
      <protection locked="0"/>
    </xf>
    <xf numFmtId="0" fontId="56" fillId="0" borderId="35" xfId="0" applyFont="1" applyBorder="1" applyAlignment="1" applyProtection="1">
      <alignment horizontal="justify" vertical="center" wrapText="1"/>
      <protection locked="0"/>
    </xf>
    <xf numFmtId="0" fontId="4" fillId="0" borderId="0" xfId="0" applyFont="1"/>
    <xf numFmtId="0" fontId="58" fillId="0" borderId="40" xfId="0" applyFont="1" applyBorder="1" applyProtection="1">
      <protection locked="0"/>
    </xf>
    <xf numFmtId="0" fontId="0" fillId="0" borderId="0" xfId="0" applyAlignment="1">
      <alignment horizontal="center" vertical="top"/>
    </xf>
    <xf numFmtId="0" fontId="16" fillId="0" borderId="0" xfId="0" applyFont="1"/>
    <xf numFmtId="0" fontId="3" fillId="0" borderId="0" xfId="0" applyFont="1"/>
    <xf numFmtId="0" fontId="15" fillId="0" borderId="0" xfId="0" applyFont="1" applyAlignment="1" applyProtection="1">
      <alignment horizontal="justify" vertical="top"/>
      <protection locked="0"/>
    </xf>
    <xf numFmtId="0" fontId="25" fillId="7" borderId="15" xfId="5" applyFont="1" applyBorder="1" applyAlignment="1" applyProtection="1">
      <alignment horizontal="left" vertical="center"/>
    </xf>
    <xf numFmtId="0" fontId="46" fillId="0" borderId="20" xfId="0" applyFont="1" applyBorder="1" applyAlignment="1" applyProtection="1">
      <alignment horizontal="left" vertical="center" wrapText="1"/>
      <protection locked="0"/>
    </xf>
    <xf numFmtId="0" fontId="45" fillId="0" borderId="19" xfId="0" applyFont="1" applyBorder="1" applyAlignment="1">
      <alignment horizontal="left" vertical="center"/>
    </xf>
    <xf numFmtId="0" fontId="16" fillId="0" borderId="19" xfId="0" applyFont="1" applyBorder="1" applyAlignment="1">
      <alignment horizontal="left"/>
    </xf>
    <xf numFmtId="0" fontId="65" fillId="0" borderId="19" xfId="0" applyFont="1" applyBorder="1" applyAlignment="1">
      <alignment horizontal="left" vertical="center"/>
    </xf>
    <xf numFmtId="2" fontId="0" fillId="0" borderId="20" xfId="0" applyNumberFormat="1" applyBorder="1" applyAlignment="1" applyProtection="1">
      <alignment horizontal="left"/>
      <protection hidden="1"/>
    </xf>
    <xf numFmtId="49" fontId="46" fillId="0" borderId="20" xfId="0" applyNumberFormat="1" applyFont="1" applyBorder="1" applyAlignment="1" applyProtection="1">
      <alignment horizontal="left" vertical="center" wrapText="1"/>
      <protection locked="0"/>
    </xf>
    <xf numFmtId="0" fontId="66" fillId="0" borderId="0" xfId="0" applyFont="1" applyAlignment="1">
      <alignment horizontal="centerContinuous" vertical="top" wrapText="1"/>
    </xf>
    <xf numFmtId="0" fontId="66" fillId="0" borderId="13" xfId="0" applyFont="1" applyBorder="1" applyAlignment="1">
      <alignment horizontal="centerContinuous" vertical="top" wrapText="1"/>
    </xf>
    <xf numFmtId="0" fontId="29" fillId="0" borderId="0" xfId="0" applyFont="1" applyAlignment="1" applyProtection="1">
      <alignment horizontal="left"/>
      <protection locked="0"/>
    </xf>
    <xf numFmtId="0" fontId="67" fillId="0" borderId="12" xfId="0" applyFont="1" applyBorder="1" applyAlignment="1" applyProtection="1">
      <alignment vertical="top" wrapText="1"/>
      <protection locked="0"/>
    </xf>
    <xf numFmtId="0" fontId="68" fillId="0" borderId="12" xfId="0" applyFont="1" applyBorder="1" applyAlignment="1">
      <alignment vertical="top" wrapText="1"/>
    </xf>
    <xf numFmtId="0" fontId="0" fillId="0" borderId="0" xfId="0" applyAlignment="1">
      <alignment horizontal="fill"/>
    </xf>
    <xf numFmtId="0" fontId="15" fillId="0" borderId="0" xfId="0" applyFont="1" applyAlignment="1" applyProtection="1">
      <alignment horizontal="fill" vertical="top" wrapText="1"/>
      <protection locked="0"/>
    </xf>
    <xf numFmtId="0" fontId="67" fillId="0" borderId="12" xfId="0" applyFont="1" applyBorder="1" applyAlignment="1">
      <alignment horizontal="fill" vertical="top" wrapText="1"/>
    </xf>
    <xf numFmtId="0" fontId="11" fillId="0" borderId="0" xfId="0" applyFont="1" applyAlignment="1" applyProtection="1">
      <alignment vertical="top" wrapText="1"/>
      <protection locked="0"/>
    </xf>
    <xf numFmtId="0" fontId="69" fillId="0" borderId="0" xfId="0" applyFont="1" applyAlignment="1" applyProtection="1">
      <alignment vertical="top" wrapText="1"/>
      <protection locked="0"/>
    </xf>
    <xf numFmtId="49" fontId="46" fillId="0" borderId="20" xfId="0" applyNumberFormat="1" applyFont="1" applyBorder="1" applyAlignment="1">
      <alignment horizontal="left" vertical="center" wrapText="1"/>
    </xf>
    <xf numFmtId="0" fontId="46" fillId="0" borderId="20" xfId="0" applyFont="1" applyBorder="1" applyAlignment="1">
      <alignment horizontal="left" vertical="center" wrapText="1"/>
    </xf>
    <xf numFmtId="14" fontId="56" fillId="0" borderId="25" xfId="0" applyNumberFormat="1" applyFont="1" applyBorder="1" applyAlignment="1" applyProtection="1">
      <alignment horizontal="center" vertical="center"/>
      <protection locked="0"/>
    </xf>
    <xf numFmtId="0" fontId="66" fillId="0" borderId="12" xfId="0" applyFont="1" applyBorder="1" applyAlignment="1">
      <alignment horizontal="centerContinuous"/>
    </xf>
    <xf numFmtId="0" fontId="18" fillId="0" borderId="0" xfId="0" applyFont="1" applyAlignment="1">
      <alignment horizontal="left"/>
    </xf>
    <xf numFmtId="20" fontId="29" fillId="0" borderId="13" xfId="0" applyNumberFormat="1" applyFont="1" applyBorder="1" applyAlignment="1">
      <alignment horizontal="left" wrapText="1"/>
    </xf>
    <xf numFmtId="0" fontId="15" fillId="0" borderId="13" xfId="0" applyFont="1" applyBorder="1" applyAlignment="1" applyProtection="1">
      <alignment horizontal="fill" vertical="center"/>
      <protection hidden="1"/>
    </xf>
    <xf numFmtId="14" fontId="56" fillId="0" borderId="26" xfId="0" applyNumberFormat="1" applyFont="1" applyBorder="1" applyAlignment="1" applyProtection="1">
      <alignment horizontal="center" vertical="center"/>
      <protection locked="0"/>
    </xf>
    <xf numFmtId="166" fontId="22" fillId="6" borderId="9" xfId="4" applyNumberFormat="1" applyFont="1" applyBorder="1" applyAlignment="1" applyProtection="1">
      <alignment horizontal="left" vertical="center"/>
    </xf>
    <xf numFmtId="0" fontId="0" fillId="0" borderId="0" xfId="0" applyAlignment="1">
      <alignment horizontal="left"/>
    </xf>
    <xf numFmtId="0" fontId="16" fillId="0" borderId="3" xfId="0" applyFont="1" applyBorder="1" applyAlignment="1" applyProtection="1">
      <alignment horizontal="center" vertical="center"/>
      <protection locked="0"/>
    </xf>
    <xf numFmtId="0" fontId="0" fillId="0" borderId="0" xfId="0" applyAlignment="1">
      <alignment horizontal="justify" vertical="distributed" wrapText="1"/>
    </xf>
    <xf numFmtId="0" fontId="37" fillId="0" borderId="8" xfId="0" applyFont="1" applyBorder="1" applyAlignment="1">
      <alignment horizontal="left" vertical="center"/>
    </xf>
    <xf numFmtId="167" fontId="0" fillId="0" borderId="0" xfId="0" applyNumberFormat="1" applyAlignment="1">
      <alignment horizontal="left"/>
    </xf>
    <xf numFmtId="0" fontId="16" fillId="0" borderId="4" xfId="0" applyFont="1" applyBorder="1" applyAlignment="1" applyProtection="1">
      <alignment horizontal="center" vertical="center"/>
      <protection locked="0"/>
    </xf>
    <xf numFmtId="0" fontId="11" fillId="0" borderId="12" xfId="0" applyFont="1" applyBorder="1" applyAlignment="1">
      <alignment horizontal="left"/>
    </xf>
    <xf numFmtId="0" fontId="2" fillId="0" borderId="8" xfId="0" applyFont="1" applyBorder="1"/>
    <xf numFmtId="0" fontId="37" fillId="0" borderId="3" xfId="0" applyFont="1" applyBorder="1" applyAlignment="1">
      <alignment horizontal="left" vertical="center"/>
    </xf>
    <xf numFmtId="0" fontId="0" fillId="0" borderId="0" xfId="0" applyNumberFormat="1" applyAlignment="1">
      <alignment horizontal="center" shrinkToFit="1"/>
    </xf>
    <xf numFmtId="0" fontId="0" fillId="0" borderId="0" xfId="0" applyNumberFormat="1" applyAlignment="1">
      <alignment shrinkToFit="1"/>
    </xf>
    <xf numFmtId="0" fontId="59" fillId="0" borderId="0" xfId="0" applyFont="1" applyAlignment="1" applyProtection="1">
      <alignment horizontal="justify" vertical="top" wrapText="1"/>
      <protection locked="0"/>
    </xf>
    <xf numFmtId="0" fontId="6" fillId="0" borderId="0" xfId="0" applyFont="1" applyAlignment="1" applyProtection="1">
      <alignment horizontal="justify" vertical="top" wrapText="1"/>
      <protection locked="0"/>
    </xf>
    <xf numFmtId="0" fontId="6" fillId="0" borderId="13" xfId="0" applyFont="1" applyBorder="1" applyAlignment="1" applyProtection="1">
      <alignment horizontal="justify" vertical="top" wrapText="1"/>
      <protection locked="0"/>
    </xf>
    <xf numFmtId="0" fontId="38" fillId="0" borderId="0" xfId="0" applyFont="1" applyAlignment="1">
      <alignment horizontal="left" vertical="center" wrapText="1"/>
    </xf>
    <xf numFmtId="0" fontId="60" fillId="0" borderId="0" xfId="0" applyFont="1" applyAlignment="1" applyProtection="1">
      <alignment horizontal="justify" vertical="top" wrapText="1"/>
      <protection locked="0"/>
    </xf>
    <xf numFmtId="0" fontId="52" fillId="0" borderId="0" xfId="0" applyFont="1" applyAlignment="1" applyProtection="1">
      <alignment horizontal="justify" vertical="top" wrapText="1"/>
      <protection locked="0"/>
    </xf>
    <xf numFmtId="0" fontId="52" fillId="0" borderId="13" xfId="0" applyFont="1" applyBorder="1" applyAlignment="1" applyProtection="1">
      <alignment horizontal="justify" vertical="top" wrapText="1"/>
      <protection locked="0"/>
    </xf>
    <xf numFmtId="0" fontId="39" fillId="0" borderId="12" xfId="0" applyFont="1" applyBorder="1" applyAlignment="1" applyProtection="1">
      <alignment horizontal="center" vertical="center" wrapText="1"/>
      <protection locked="0"/>
    </xf>
    <xf numFmtId="0" fontId="39" fillId="0" borderId="0" xfId="0" applyFont="1" applyAlignment="1" applyProtection="1">
      <alignment horizontal="center" vertical="center" wrapText="1"/>
      <protection locked="0"/>
    </xf>
    <xf numFmtId="0" fontId="39" fillId="0" borderId="13" xfId="0" applyFont="1" applyBorder="1" applyAlignment="1" applyProtection="1">
      <alignment horizontal="center" vertical="center" wrapText="1"/>
      <protection locked="0"/>
    </xf>
    <xf numFmtId="0" fontId="53" fillId="0" borderId="0" xfId="0" applyFont="1" applyAlignment="1" applyProtection="1">
      <alignment horizontal="justify" vertical="top" wrapText="1"/>
      <protection locked="0"/>
    </xf>
    <xf numFmtId="0" fontId="63" fillId="0" borderId="0" xfId="0" applyFont="1" applyAlignment="1" applyProtection="1">
      <alignment horizontal="justify" vertical="top" wrapText="1"/>
      <protection locked="0"/>
    </xf>
    <xf numFmtId="0" fontId="63" fillId="0" borderId="13" xfId="0" applyFont="1" applyBorder="1" applyAlignment="1" applyProtection="1">
      <alignment horizontal="justify" vertical="top" wrapText="1"/>
      <protection locked="0"/>
    </xf>
    <xf numFmtId="0" fontId="63" fillId="0" borderId="3" xfId="0" applyFont="1" applyBorder="1" applyAlignment="1" applyProtection="1">
      <alignment horizontal="justify" vertical="top" wrapText="1"/>
      <protection locked="0"/>
    </xf>
    <xf numFmtId="0" fontId="63" fillId="0" borderId="9" xfId="0" applyFont="1" applyBorder="1" applyAlignment="1" applyProtection="1">
      <alignment horizontal="justify" vertical="top" wrapText="1"/>
      <protection locked="0"/>
    </xf>
    <xf numFmtId="0" fontId="64" fillId="0" borderId="5" xfId="0" applyFont="1" applyBorder="1" applyAlignment="1" applyProtection="1">
      <alignment horizontal="justify" vertical="top" wrapText="1"/>
      <protection locked="0"/>
    </xf>
    <xf numFmtId="0" fontId="64" fillId="0" borderId="11" xfId="0" applyFont="1" applyBorder="1" applyAlignment="1" applyProtection="1">
      <alignment horizontal="justify" vertical="top" wrapText="1"/>
      <protection locked="0"/>
    </xf>
    <xf numFmtId="0" fontId="64" fillId="0" borderId="0" xfId="0" applyFont="1" applyAlignment="1" applyProtection="1">
      <alignment horizontal="justify" vertical="top" wrapText="1"/>
      <protection locked="0"/>
    </xf>
    <xf numFmtId="0" fontId="64" fillId="0" borderId="13" xfId="0" applyFont="1" applyBorder="1" applyAlignment="1" applyProtection="1">
      <alignment horizontal="justify" vertical="top" wrapText="1"/>
      <protection locked="0"/>
    </xf>
    <xf numFmtId="0" fontId="64" fillId="0" borderId="3" xfId="0" applyFont="1" applyBorder="1" applyAlignment="1" applyProtection="1">
      <alignment horizontal="justify" vertical="top" wrapText="1"/>
      <protection locked="0"/>
    </xf>
    <xf numFmtId="0" fontId="64" fillId="0" borderId="9" xfId="0" applyFont="1" applyBorder="1" applyAlignment="1" applyProtection="1">
      <alignment horizontal="justify" vertical="top" wrapText="1"/>
      <protection locked="0"/>
    </xf>
    <xf numFmtId="0" fontId="61" fillId="0" borderId="10" xfId="0" applyFont="1" applyBorder="1" applyAlignment="1">
      <alignment horizontal="justify" vertical="distributed" wrapText="1"/>
    </xf>
    <xf numFmtId="0" fontId="61" fillId="0" borderId="5" xfId="0" applyFont="1" applyBorder="1" applyAlignment="1">
      <alignment wrapText="1"/>
    </xf>
    <xf numFmtId="0" fontId="61" fillId="0" borderId="11" xfId="0" applyFont="1" applyBorder="1" applyAlignment="1">
      <alignment wrapText="1"/>
    </xf>
    <xf numFmtId="0" fontId="61" fillId="0" borderId="12" xfId="0" applyFont="1" applyBorder="1" applyAlignment="1">
      <alignment wrapText="1"/>
    </xf>
    <xf numFmtId="0" fontId="61" fillId="0" borderId="0" xfId="0" applyFont="1" applyAlignment="1">
      <alignment wrapText="1"/>
    </xf>
    <xf numFmtId="0" fontId="61" fillId="0" borderId="13" xfId="0" applyFont="1" applyBorder="1" applyAlignment="1">
      <alignment wrapText="1"/>
    </xf>
    <xf numFmtId="0" fontId="61" fillId="0" borderId="8" xfId="0" applyFont="1" applyBorder="1" applyAlignment="1">
      <alignment wrapText="1"/>
    </xf>
    <xf numFmtId="0" fontId="61" fillId="0" borderId="3" xfId="0" applyFont="1" applyBorder="1" applyAlignment="1">
      <alignment wrapText="1"/>
    </xf>
    <xf numFmtId="0" fontId="61" fillId="0" borderId="9" xfId="0" applyFont="1" applyBorder="1" applyAlignment="1">
      <alignment wrapText="1"/>
    </xf>
    <xf numFmtId="0" fontId="51" fillId="0" borderId="3" xfId="0" applyFont="1" applyBorder="1" applyAlignment="1" applyProtection="1">
      <alignment horizontal="left" vertical="center"/>
      <protection locked="0"/>
    </xf>
    <xf numFmtId="0" fontId="36" fillId="0" borderId="12" xfId="0" applyFont="1" applyBorder="1" applyAlignment="1" applyProtection="1">
      <alignment horizontal="center" vertical="distributed" wrapText="1"/>
      <protection locked="0"/>
    </xf>
    <xf numFmtId="0" fontId="36" fillId="0" borderId="0" xfId="0" applyFont="1" applyAlignment="1" applyProtection="1">
      <alignment horizontal="center" vertical="distributed" wrapText="1"/>
      <protection locked="0"/>
    </xf>
    <xf numFmtId="0" fontId="36" fillId="0" borderId="13" xfId="0" applyFont="1" applyBorder="1" applyAlignment="1" applyProtection="1">
      <alignment horizontal="center" vertical="distributed" wrapText="1"/>
      <protection locked="0"/>
    </xf>
    <xf numFmtId="0" fontId="51" fillId="0" borderId="4" xfId="0" applyFont="1" applyBorder="1" applyAlignment="1" applyProtection="1">
      <alignment horizontal="left" vertical="center"/>
      <protection locked="0"/>
    </xf>
    <xf numFmtId="0" fontId="50" fillId="0" borderId="0" xfId="0" applyFont="1" applyAlignment="1" applyProtection="1">
      <alignment horizontal="justify" vertical="top" wrapText="1"/>
      <protection locked="0"/>
    </xf>
    <xf numFmtId="0" fontId="41" fillId="0" borderId="0" xfId="0" applyFont="1" applyAlignment="1" applyProtection="1">
      <alignment horizontal="justify" vertical="top" wrapText="1"/>
      <protection locked="0"/>
    </xf>
    <xf numFmtId="0" fontId="41" fillId="0" borderId="13" xfId="0" applyFont="1" applyBorder="1" applyAlignment="1" applyProtection="1">
      <alignment horizontal="justify" vertical="top" wrapText="1"/>
      <protection locked="0"/>
    </xf>
    <xf numFmtId="0" fontId="11" fillId="0" borderId="12" xfId="0" applyFont="1" applyBorder="1" applyAlignment="1" applyProtection="1">
      <alignment horizontal="justify" vertical="top" wrapText="1"/>
      <protection locked="0"/>
    </xf>
    <xf numFmtId="0" fontId="0" fillId="0" borderId="0" xfId="0" applyAlignment="1">
      <alignment horizontal="justify" vertical="top" wrapText="1"/>
    </xf>
    <xf numFmtId="0" fontId="0" fillId="0" borderId="13" xfId="0" applyBorder="1" applyAlignment="1">
      <alignment horizontal="justify" vertical="top" wrapText="1"/>
    </xf>
    <xf numFmtId="0" fontId="0" fillId="0" borderId="12" xfId="0" applyBorder="1" applyAlignment="1">
      <alignment horizontal="justify" vertical="top" wrapText="1"/>
    </xf>
  </cellXfs>
  <cellStyles count="8">
    <cellStyle name="1" xfId="1"/>
    <cellStyle name="20% - Акцент2" xfId="4" builtinId="34"/>
    <cellStyle name="20% - Акцент3" xfId="6" builtinId="38"/>
    <cellStyle name="20% - Акцент6" xfId="5" builtinId="50"/>
    <cellStyle name="Вывод" xfId="7" builtinId="21"/>
    <cellStyle name="Обычный" xfId="0" builtinId="0"/>
    <cellStyle name="Обычный 2_К 1932 сформированный ЦДЗ ПМУ - мой файл" xfId="3"/>
    <cellStyle name="Стиль 1" xfId="2"/>
  </cellStyles>
  <dxfs count="118">
    <dxf>
      <numFmt numFmtId="0" formatCode="General"/>
    </dxf>
    <dxf>
      <alignment horizontal="center" vertical="bottom" textRotation="0" wrapText="0" indent="0" justifyLastLine="0" shrinkToFit="0" readingOrder="0"/>
    </dxf>
    <dxf>
      <alignment horizontal="left" vertical="bottom" textRotation="0" wrapText="0" indent="0" justifyLastLine="0" shrinkToFit="0"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30" formatCode="@"/>
    </dxf>
    <dxf>
      <numFmt numFmtId="30" formatCode="@"/>
    </dxf>
    <dxf>
      <alignment horizontal="center" vertical="bottom"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bottom"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justify" vertical="justify" textRotation="0" wrapText="1" indent="0" justifyLastLine="0" shrinkToFit="0" readingOrder="0"/>
    </dxf>
    <dxf>
      <alignment horizontal="left" vertical="center" textRotation="0" wrapText="0" indent="0" justifyLastLine="0" shrinkToFit="0" readingOrder="0"/>
    </dxf>
    <dxf>
      <alignment horizontal="center" vertical="bottom" textRotation="0" wrapText="0" indent="0" justifyLastLine="0" shrinkToFit="0" readingOrder="0"/>
    </dxf>
    <dxf>
      <alignment horizontal="left" vertical="center" textRotation="0" wrapText="0" indent="0" justifyLastLine="0" shrinkToFit="0" readingOrder="0"/>
    </dxf>
    <dxf>
      <border outline="0">
        <left style="thin">
          <color indexed="64"/>
        </left>
        <top style="thin">
          <color indexed="64"/>
        </top>
        <bottom style="thin">
          <color indexed="64"/>
        </bottom>
      </border>
    </dxf>
    <dxf>
      <font>
        <strike val="0"/>
        <outline val="0"/>
        <shadow val="0"/>
        <u val="none"/>
        <vertAlign val="baseline"/>
        <sz val="10"/>
        <color theme="0"/>
        <name val="Arial Cyr"/>
        <scheme val="none"/>
      </font>
    </dxf>
    <dxf>
      <numFmt numFmtId="0" formatCode="General"/>
      <alignment horizontal="justify" vertical="justify" textRotation="0" wrapText="1" indent="0" justifyLastLine="0" shrinkToFit="0" readingOrder="0"/>
      <protection locked="1" hidden="0"/>
    </dxf>
    <dxf>
      <numFmt numFmtId="0" formatCode="General"/>
      <alignment horizontal="left" vertical="center" textRotation="0" wrapText="0" indent="0" justifyLastLine="0" shrinkToFit="0" readingOrder="0"/>
      <protection locked="1" hidden="0"/>
    </dxf>
    <dxf>
      <protection locked="1" hidden="0"/>
    </dxf>
    <dxf>
      <font>
        <b/>
        <i val="0"/>
        <strike val="0"/>
        <condense val="0"/>
        <extend val="0"/>
        <outline val="0"/>
        <shadow val="0"/>
        <u val="none"/>
        <vertAlign val="baseline"/>
        <sz val="10"/>
        <color auto="1"/>
        <name val="Calibri"/>
        <scheme val="minor"/>
      </font>
      <fill>
        <patternFill patternType="solid">
          <fgColor theme="9"/>
          <bgColor theme="9" tint="0.59999389629810485"/>
        </patternFill>
      </fill>
      <alignment horizontal="left" vertical="center" textRotation="0" wrapText="0" indent="0" justifyLastLine="0" shrinkToFit="0" readingOrder="0"/>
      <border diagonalUp="0" diagonalDown="0">
        <left/>
        <right/>
        <top/>
        <bottom/>
        <vertical/>
        <horizontal/>
      </border>
    </dxf>
    <dxf>
      <font>
        <b/>
        <strike val="0"/>
        <outline val="0"/>
        <shadow val="0"/>
        <u val="none"/>
        <vertAlign val="baseline"/>
        <sz val="13"/>
        <color theme="1"/>
        <name val="Calibri"/>
        <scheme val="minor"/>
      </font>
      <alignment horizontal="center" vertical="center" textRotation="0" wrapText="0" indent="0" justifyLastLine="0" shrinkToFit="0" readingOrder="0"/>
      <border diagonalUp="0" diagonalDown="0">
        <left style="thin">
          <color indexed="64"/>
        </left>
        <right/>
        <top style="hair">
          <color auto="1"/>
        </top>
        <bottom style="hair">
          <color auto="1"/>
        </bottom>
        <vertical style="thin">
          <color indexed="64"/>
        </vertical>
        <horizontal style="hair">
          <color auto="1"/>
        </horizontal>
      </border>
      <protection locked="0" hidden="0"/>
    </dxf>
    <dxf>
      <font>
        <b/>
        <strike val="0"/>
        <outline val="0"/>
        <shadow val="0"/>
        <u val="none"/>
        <vertAlign val="baseline"/>
        <sz val="13"/>
        <color theme="1"/>
        <name val="Calibri"/>
        <scheme val="minor"/>
      </font>
      <alignment horizontal="center" vertical="center" textRotation="0" wrapText="0" indent="0" justifyLastLine="0" shrinkToFit="0" readingOrder="0"/>
      <border diagonalUp="0" diagonalDown="0" outline="0">
        <left style="thin">
          <color auto="1"/>
        </left>
        <right style="thin">
          <color indexed="64"/>
        </right>
        <top style="hair">
          <color auto="1"/>
        </top>
        <bottom style="hair">
          <color auto="1"/>
        </bottom>
      </border>
      <protection locked="0" hidden="0"/>
    </dxf>
    <dxf>
      <font>
        <b/>
        <i val="0"/>
        <strike val="0"/>
        <outline val="0"/>
        <shadow val="0"/>
        <u val="none"/>
        <vertAlign val="baseline"/>
        <sz val="13"/>
        <color theme="1"/>
        <name val="Calibri"/>
        <scheme val="minor"/>
      </font>
      <alignment horizontal="justify" vertical="center" textRotation="0" wrapText="1" indent="0" justifyLastLine="0" shrinkToFit="0" readingOrder="0"/>
      <border diagonalUp="0" diagonalDown="0" outline="0">
        <left style="thin">
          <color indexed="64"/>
        </left>
        <right style="thin">
          <color indexed="64"/>
        </right>
        <top style="hair">
          <color auto="1"/>
        </top>
        <bottom style="hair">
          <color auto="1"/>
        </bottom>
      </border>
      <protection locked="0" hidden="0"/>
    </dxf>
    <dxf>
      <font>
        <strike val="0"/>
        <outline val="0"/>
        <shadow val="0"/>
        <u val="none"/>
        <vertAlign val="baseline"/>
        <sz val="11"/>
        <color theme="1"/>
        <name val="Times New Roman"/>
        <scheme val="none"/>
      </font>
      <numFmt numFmtId="0" formatCode="General"/>
      <alignment horizontal="justify" vertical="center" textRotation="0" wrapText="1" indent="0" justifyLastLine="0" shrinkToFit="0" readingOrder="0"/>
      <border diagonalUp="0" diagonalDown="0" outline="0">
        <left/>
        <right style="thin">
          <color auto="1"/>
        </right>
        <top style="hair">
          <color auto="1"/>
        </top>
        <bottom style="hair">
          <color auto="1"/>
        </bottom>
      </border>
    </dxf>
    <dxf>
      <border diagonalUp="0" diagonalDown="0">
        <left style="thin">
          <color indexed="64"/>
        </left>
        <right style="thin">
          <color indexed="64"/>
        </right>
        <top style="thin">
          <color indexed="64"/>
        </top>
        <bottom style="thin">
          <color indexed="64"/>
        </bottom>
      </border>
    </dxf>
    <dxf>
      <border>
        <bottom style="thin">
          <color auto="1"/>
        </bottom>
      </border>
    </dxf>
    <dxf>
      <font>
        <strike val="0"/>
        <outline val="0"/>
        <shadow val="0"/>
        <u val="none"/>
        <vertAlign val="baseline"/>
        <sz val="11"/>
        <color auto="1"/>
        <name val="Calibri"/>
        <scheme val="minor"/>
      </font>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bottom/>
        <vertical style="thin">
          <color indexed="64"/>
        </vertical>
        <horizontal/>
      </border>
    </dxf>
    <dxf>
      <font>
        <strike val="0"/>
        <outline val="0"/>
        <shadow val="0"/>
        <u val="none"/>
        <vertAlign val="baseline"/>
        <sz val="12"/>
        <color theme="1"/>
        <name val="Times New Roman"/>
        <scheme val="none"/>
      </font>
      <numFmt numFmtId="165" formatCode="[$-F800]dddd\,\ mmmm\ dd\,\ yyyy"/>
      <alignment horizontal="left" vertical="center" textRotation="0" wrapText="0" indent="0" justifyLastLine="0" shrinkToFit="0" readingOrder="0"/>
      <border diagonalUp="0" diagonalDown="0">
        <left/>
        <right/>
        <top style="hair">
          <color auto="1"/>
        </top>
        <bottom style="hair">
          <color auto="1"/>
        </bottom>
        <vertical/>
        <horizontal style="hair">
          <color auto="1"/>
        </horizontal>
      </border>
      <protection locked="1" hidden="0"/>
    </dxf>
    <dxf>
      <alignment horizontal="left" vertical="bottom" textRotation="0" wrapText="0" indent="0" justifyLastLine="0" shrinkToFit="0" readingOrder="0"/>
    </dxf>
    <dxf>
      <font>
        <b/>
        <i val="0"/>
        <strike val="0"/>
        <condense val="0"/>
        <extend val="0"/>
        <outline val="0"/>
        <shadow val="0"/>
        <u val="none"/>
        <vertAlign val="baseline"/>
        <sz val="10"/>
        <color theme="1"/>
        <name val="Bahnschrift"/>
        <scheme val="none"/>
      </font>
      <alignment vertical="center" textRotation="0" wrapText="0" indent="0" justifyLastLine="0" shrinkToFit="0" readingOrder="0"/>
      <border diagonalUp="0" diagonalDown="0">
        <left/>
        <right/>
        <top style="hair">
          <color auto="1"/>
        </top>
        <bottom style="hair">
          <color auto="1"/>
        </bottom>
        <vertical/>
        <horizontal style="hair">
          <color auto="1"/>
        </horizontal>
      </border>
      <protection locked="1" hidden="0"/>
    </dxf>
    <dxf>
      <font>
        <b/>
        <i val="0"/>
        <strike val="0"/>
        <condense val="0"/>
        <extend val="0"/>
        <outline val="0"/>
        <shadow val="0"/>
        <u val="none"/>
        <vertAlign val="baseline"/>
        <sz val="11"/>
        <color theme="1"/>
        <name val="Agency FB"/>
        <scheme val="none"/>
      </font>
    </dxf>
    <dxf>
      <alignment vertical="center" textRotation="0" wrapText="0" indent="0" justifyLastLine="0" shrinkToFit="0" readingOrder="0"/>
      <protection locked="1" hidden="0"/>
    </dxf>
    <dxf>
      <alignment vertical="center" textRotation="0" wrapText="0" indent="0" justifyLastLine="0" shrinkToFit="0" readingOrder="0"/>
      <protection locked="1" hidden="0"/>
    </dxf>
    <dxf>
      <font>
        <b val="0"/>
        <i val="0"/>
        <strike val="0"/>
        <condense val="0"/>
        <extend val="0"/>
        <outline val="0"/>
        <shadow val="0"/>
        <u val="none"/>
        <vertAlign val="baseline"/>
        <sz val="12"/>
        <color theme="1"/>
        <name val="Times New Roman"/>
        <scheme val="none"/>
      </font>
      <numFmt numFmtId="0" formatCode="General"/>
      <alignment vertical="center" textRotation="0" wrapText="0" indent="0" justifyLastLine="0" shrinkToFit="0" readingOrder="0"/>
      <border diagonalUp="0" diagonalDown="0">
        <left/>
        <right/>
        <top style="hair">
          <color auto="1"/>
        </top>
        <bottom style="hair">
          <color auto="1"/>
        </bottom>
        <vertical/>
        <horizontal style="hair">
          <color auto="1"/>
        </horizontal>
      </border>
      <protection locked="1" hidden="0"/>
    </dxf>
    <dxf>
      <font>
        <b val="0"/>
        <i val="0"/>
        <strike val="0"/>
        <condense val="0"/>
        <extend val="0"/>
        <outline val="0"/>
        <shadow val="0"/>
        <u val="none"/>
        <vertAlign val="baseline"/>
        <sz val="11"/>
        <color theme="1"/>
        <name val="Times New Roman"/>
        <scheme val="none"/>
      </font>
    </dxf>
    <dxf>
      <font>
        <b val="0"/>
        <i val="0"/>
        <strike val="0"/>
        <condense val="0"/>
        <extend val="0"/>
        <outline val="0"/>
        <shadow val="0"/>
        <u val="none"/>
        <vertAlign val="baseline"/>
        <sz val="12"/>
        <color theme="1"/>
        <name val="Times New Roman"/>
        <scheme val="none"/>
      </font>
      <alignment vertical="center" textRotation="0" wrapText="0" indent="0" justifyLastLine="0" shrinkToFit="0" readingOrder="0"/>
      <border diagonalUp="0" diagonalDown="0">
        <left/>
        <right/>
        <top style="hair">
          <color auto="1"/>
        </top>
        <bottom style="hair">
          <color auto="1"/>
        </bottom>
        <vertical/>
      </border>
      <protection locked="1" hidden="0"/>
    </dxf>
    <dxf>
      <font>
        <b val="0"/>
        <i val="0"/>
        <strike val="0"/>
        <condense val="0"/>
        <extend val="0"/>
        <outline val="0"/>
        <shadow val="0"/>
        <u val="none"/>
        <vertAlign val="baseline"/>
        <sz val="11"/>
        <color theme="1"/>
        <name val="Times New Roman"/>
        <scheme val="none"/>
      </font>
    </dxf>
    <dxf>
      <font>
        <b/>
        <i val="0"/>
        <strike val="0"/>
        <condense val="0"/>
        <extend val="0"/>
        <outline val="0"/>
        <shadow val="0"/>
        <u val="none"/>
        <vertAlign val="baseline"/>
        <sz val="10"/>
        <color theme="1"/>
        <name val="Bahnschrift"/>
        <scheme val="none"/>
      </font>
      <alignment horizontal="general" vertical="center" textRotation="0" wrapText="0" indent="0" justifyLastLine="0" shrinkToFit="0" readingOrder="0"/>
      <border diagonalUp="0" diagonalDown="0">
        <left/>
        <right/>
        <top style="hair">
          <color auto="1"/>
        </top>
        <bottom style="hair">
          <color auto="1"/>
        </bottom>
        <vertical/>
      </border>
      <protection locked="0" hidden="0"/>
    </dxf>
    <dxf>
      <font>
        <b val="0"/>
        <i val="0"/>
        <strike val="0"/>
        <condense val="0"/>
        <extend val="0"/>
        <outline val="0"/>
        <shadow val="0"/>
        <u val="none"/>
        <vertAlign val="baseline"/>
        <sz val="11"/>
        <color theme="1"/>
        <name val="Times New Roman"/>
        <scheme val="none"/>
      </font>
    </dxf>
    <dxf>
      <font>
        <b/>
        <i val="0"/>
        <strike val="0"/>
        <condense val="0"/>
        <extend val="0"/>
        <outline val="0"/>
        <shadow val="0"/>
        <u val="none"/>
        <vertAlign val="baseline"/>
        <sz val="10"/>
        <color theme="1"/>
        <name val="Bahnschrift"/>
        <scheme val="none"/>
      </font>
      <alignment horizontal="general" vertical="center" textRotation="0" wrapText="0" indent="0" justifyLastLine="0" shrinkToFit="0" readingOrder="0"/>
      <border diagonalUp="0" diagonalDown="0">
        <left/>
        <right/>
        <top style="hair">
          <color auto="1"/>
        </top>
        <bottom style="hair">
          <color auto="1"/>
        </bottom>
        <vertical/>
      </border>
      <protection locked="0" hidden="0"/>
    </dxf>
    <dxf>
      <font>
        <b val="0"/>
        <i val="0"/>
        <strike val="0"/>
        <condense val="0"/>
        <extend val="0"/>
        <outline val="0"/>
        <shadow val="0"/>
        <u val="none"/>
        <vertAlign val="baseline"/>
        <sz val="11"/>
        <color theme="1"/>
        <name val="Times New Roman"/>
        <scheme val="none"/>
      </font>
    </dxf>
    <dxf>
      <font>
        <b/>
        <i val="0"/>
        <strike val="0"/>
        <condense val="0"/>
        <extend val="0"/>
        <outline val="0"/>
        <shadow val="0"/>
        <u val="none"/>
        <vertAlign val="baseline"/>
        <sz val="10"/>
        <color theme="1"/>
        <name val="Bahnschrift"/>
        <scheme val="none"/>
      </font>
      <alignment vertical="center" textRotation="0" wrapText="0" indent="0" justifyLastLine="0" shrinkToFit="0" readingOrder="0"/>
      <border diagonalUp="0" diagonalDown="0">
        <left/>
        <right/>
        <top style="hair">
          <color auto="1"/>
        </top>
        <bottom style="hair">
          <color auto="1"/>
        </bottom>
        <vertical/>
      </border>
      <protection locked="0" hidden="0"/>
    </dxf>
    <dxf>
      <font>
        <b val="0"/>
        <i val="0"/>
        <strike val="0"/>
        <condense val="0"/>
        <extend val="0"/>
        <outline val="0"/>
        <shadow val="0"/>
        <u val="none"/>
        <vertAlign val="baseline"/>
        <sz val="11"/>
        <color theme="1"/>
        <name val="Times New Roman"/>
        <scheme val="none"/>
      </font>
    </dxf>
    <dxf>
      <border>
        <top style="hair">
          <color auto="1"/>
        </top>
      </border>
    </dxf>
    <dxf>
      <border diagonalUp="0" diagonalDown="0">
        <left/>
        <right/>
        <top/>
        <bottom style="hair">
          <color auto="1"/>
        </bottom>
      </border>
    </dxf>
    <dxf>
      <font>
        <b val="0"/>
        <i val="0"/>
        <strike val="0"/>
        <condense val="0"/>
        <extend val="0"/>
        <outline val="0"/>
        <shadow val="0"/>
        <u val="none"/>
        <vertAlign val="baseline"/>
        <sz val="11"/>
        <color rgb="FF000000"/>
        <name val="Times New Roman"/>
        <scheme val="none"/>
      </font>
      <alignment vertical="center" textRotation="0" wrapText="0" indent="0" justifyLastLine="0" shrinkToFit="0" readingOrder="0"/>
    </dxf>
    <dxf>
      <font>
        <b val="0"/>
        <i val="0"/>
        <strike val="0"/>
        <condense val="0"/>
        <extend val="0"/>
        <outline val="0"/>
        <shadow val="0"/>
        <u val="none"/>
        <vertAlign val="baseline"/>
        <sz val="11"/>
        <color theme="1"/>
        <name val="Times New Roman"/>
        <scheme val="none"/>
      </font>
      <alignment vertical="center" textRotation="0" wrapText="0" indent="0" justifyLastLine="0" shrinkToFit="0" readingOrder="0"/>
      <border diagonalUp="0" diagonalDown="0" outline="0">
        <left style="thin">
          <color auto="1"/>
        </left>
        <right style="thin">
          <color auto="1"/>
        </right>
        <top/>
        <bottom/>
      </border>
    </dxf>
    <dxf>
      <font>
        <strike val="0"/>
        <outline val="0"/>
        <shadow val="0"/>
        <u val="none"/>
        <vertAlign val="baseline"/>
        <sz val="12"/>
        <color theme="1"/>
        <name val="Times New Roman"/>
        <scheme val="none"/>
      </font>
      <alignment horizontal="left" vertical="center" textRotation="0" wrapText="0" indent="0" justifyLastLine="0" shrinkToFit="0" readingOrder="0"/>
      <border diagonalUp="0" diagonalDown="0">
        <left/>
        <right/>
        <top style="hair">
          <color auto="1"/>
        </top>
        <bottom style="hair">
          <color auto="1"/>
        </bottom>
        <vertical/>
        <horizontal style="hair">
          <color auto="1"/>
        </horizontal>
      </border>
      <protection locked="0" hidden="0"/>
    </dxf>
    <dxf>
      <alignment horizontal="left" vertical="bottom" textRotation="0" wrapText="0" indent="0" justifyLastLine="0" shrinkToFit="0" readingOrder="0"/>
    </dxf>
    <dxf>
      <font>
        <b/>
        <i val="0"/>
        <strike val="0"/>
        <condense val="0"/>
        <extend val="0"/>
        <outline val="0"/>
        <shadow val="0"/>
        <u val="none"/>
        <vertAlign val="baseline"/>
        <sz val="10"/>
        <color theme="1"/>
        <name val="Bahnschrift"/>
        <scheme val="none"/>
      </font>
      <alignment vertical="center" textRotation="0" wrapText="0" indent="0" justifyLastLine="0" shrinkToFit="0" readingOrder="0"/>
      <border diagonalUp="0" diagonalDown="0">
        <left/>
        <right/>
        <top style="hair">
          <color auto="1"/>
        </top>
        <bottom style="hair">
          <color auto="1"/>
        </bottom>
        <vertical/>
        <horizontal style="hair">
          <color auto="1"/>
        </horizontal>
      </border>
    </dxf>
    <dxf>
      <font>
        <b/>
        <i val="0"/>
        <strike val="0"/>
        <condense val="0"/>
        <extend val="0"/>
        <outline val="0"/>
        <shadow val="0"/>
        <u val="none"/>
        <vertAlign val="baseline"/>
        <sz val="11"/>
        <color theme="1"/>
        <name val="Agency FB"/>
        <scheme val="none"/>
      </font>
    </dxf>
    <dxf>
      <alignment vertical="center" textRotation="0" wrapText="0" indent="0" justifyLastLine="0" shrinkToFit="0" readingOrder="0"/>
    </dxf>
    <dxf>
      <alignment vertical="center" textRotation="0" wrapText="0" indent="0" justifyLastLine="0" shrinkToFit="0" readingOrder="0"/>
    </dxf>
    <dxf>
      <font>
        <b val="0"/>
        <i val="0"/>
        <strike val="0"/>
        <condense val="0"/>
        <extend val="0"/>
        <outline val="0"/>
        <shadow val="0"/>
        <u val="none"/>
        <vertAlign val="baseline"/>
        <sz val="12"/>
        <color theme="1"/>
        <name val="Times New Roman"/>
        <scheme val="none"/>
      </font>
      <alignment vertical="center" textRotation="0" wrapText="0" indent="0" justifyLastLine="0" shrinkToFit="0" readingOrder="0"/>
      <protection locked="0" hidden="0"/>
    </dxf>
    <dxf>
      <font>
        <b val="0"/>
        <i val="0"/>
        <strike val="0"/>
        <condense val="0"/>
        <extend val="0"/>
        <outline val="0"/>
        <shadow val="0"/>
        <u val="none"/>
        <vertAlign val="baseline"/>
        <sz val="11"/>
        <color theme="1"/>
        <name val="Times New Roman"/>
        <scheme val="none"/>
      </font>
    </dxf>
    <dxf>
      <font>
        <b val="0"/>
        <i val="0"/>
        <strike val="0"/>
        <condense val="0"/>
        <extend val="0"/>
        <outline val="0"/>
        <shadow val="0"/>
        <u val="none"/>
        <vertAlign val="baseline"/>
        <sz val="12"/>
        <color theme="1"/>
        <name val="Times New Roman"/>
        <scheme val="none"/>
      </font>
      <alignment vertical="center" textRotation="0" wrapText="0" indent="0" justifyLastLine="0" shrinkToFit="0" readingOrder="0"/>
      <protection locked="0" hidden="0"/>
    </dxf>
    <dxf>
      <font>
        <b val="0"/>
        <i val="0"/>
        <strike val="0"/>
        <condense val="0"/>
        <extend val="0"/>
        <outline val="0"/>
        <shadow val="0"/>
        <u val="none"/>
        <vertAlign val="baseline"/>
        <sz val="11"/>
        <color theme="1"/>
        <name val="Times New Roman"/>
        <scheme val="none"/>
      </font>
    </dxf>
    <dxf>
      <font>
        <b/>
        <i val="0"/>
        <strike val="0"/>
        <condense val="0"/>
        <extend val="0"/>
        <outline val="0"/>
        <shadow val="0"/>
        <u val="none"/>
        <vertAlign val="baseline"/>
        <sz val="10"/>
        <color theme="1"/>
        <name val="Bahnschrift"/>
        <scheme val="none"/>
      </font>
      <alignment horizontal="general" vertical="center" textRotation="0" wrapText="0" indent="0" justifyLastLine="0" shrinkToFit="0" readingOrder="0"/>
      <protection locked="0" hidden="0"/>
    </dxf>
    <dxf>
      <font>
        <b val="0"/>
        <i val="0"/>
        <strike val="0"/>
        <condense val="0"/>
        <extend val="0"/>
        <outline val="0"/>
        <shadow val="0"/>
        <u val="none"/>
        <vertAlign val="baseline"/>
        <sz val="11"/>
        <color theme="1"/>
        <name val="Times New Roman"/>
        <scheme val="none"/>
      </font>
    </dxf>
    <dxf>
      <font>
        <b/>
        <i val="0"/>
        <strike val="0"/>
        <condense val="0"/>
        <extend val="0"/>
        <outline val="0"/>
        <shadow val="0"/>
        <u val="none"/>
        <vertAlign val="baseline"/>
        <sz val="10"/>
        <color theme="1"/>
        <name val="Bahnschrift"/>
        <scheme val="none"/>
      </font>
      <alignment horizontal="general" vertical="center" textRotation="0" wrapText="0" indent="0" justifyLastLine="0" shrinkToFit="0" readingOrder="0"/>
      <protection locked="0" hidden="0"/>
    </dxf>
    <dxf>
      <font>
        <b val="0"/>
        <i val="0"/>
        <strike val="0"/>
        <condense val="0"/>
        <extend val="0"/>
        <outline val="0"/>
        <shadow val="0"/>
        <u val="none"/>
        <vertAlign val="baseline"/>
        <sz val="11"/>
        <color theme="1"/>
        <name val="Times New Roman"/>
        <scheme val="none"/>
      </font>
    </dxf>
    <dxf>
      <font>
        <b/>
        <i val="0"/>
        <strike val="0"/>
        <condense val="0"/>
        <extend val="0"/>
        <outline val="0"/>
        <shadow val="0"/>
        <u val="none"/>
        <vertAlign val="baseline"/>
        <sz val="10"/>
        <color theme="1"/>
        <name val="Bahnschrift"/>
        <scheme val="none"/>
      </font>
      <alignment vertical="center" textRotation="0" wrapText="0" indent="0" justifyLastLine="0" shrinkToFit="0" readingOrder="0"/>
      <protection locked="0" hidden="0"/>
    </dxf>
    <dxf>
      <font>
        <b val="0"/>
        <i val="0"/>
        <strike val="0"/>
        <condense val="0"/>
        <extend val="0"/>
        <outline val="0"/>
        <shadow val="0"/>
        <u val="none"/>
        <vertAlign val="baseline"/>
        <sz val="11"/>
        <color theme="1"/>
        <name val="Times New Roman"/>
        <scheme val="none"/>
      </font>
    </dxf>
    <dxf>
      <border>
        <top style="hair">
          <color auto="1"/>
        </top>
      </border>
    </dxf>
    <dxf>
      <border diagonalUp="0" diagonalDown="0">
        <left/>
        <right/>
        <top/>
        <bottom style="hair">
          <color auto="1"/>
        </bottom>
      </border>
    </dxf>
    <dxf>
      <font>
        <b val="0"/>
        <i val="0"/>
        <strike val="0"/>
        <condense val="0"/>
        <extend val="0"/>
        <outline val="0"/>
        <shadow val="0"/>
        <u val="none"/>
        <vertAlign val="baseline"/>
        <sz val="11"/>
        <color theme="1"/>
        <name val="Times New Roman"/>
        <scheme val="none"/>
      </font>
      <alignment vertical="center" textRotation="0" wrapText="0" indent="0" justifyLastLine="0" shrinkToFit="0" readingOrder="0"/>
    </dxf>
    <dxf>
      <font>
        <b val="0"/>
        <i val="0"/>
        <strike val="0"/>
        <condense val="0"/>
        <extend val="0"/>
        <outline val="0"/>
        <shadow val="0"/>
        <u val="none"/>
        <vertAlign val="baseline"/>
        <sz val="11"/>
        <color theme="1"/>
        <name val="Times New Roman"/>
        <scheme val="none"/>
      </font>
      <alignment vertical="center" textRotation="0" wrapText="0" indent="0" justifyLastLine="0" shrinkToFit="0" readingOrder="0"/>
      <border diagonalUp="0" diagonalDown="0" outline="0">
        <left style="thin">
          <color auto="1"/>
        </left>
        <right style="thin">
          <color auto="1"/>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8467</xdr:colOff>
      <xdr:row>0</xdr:row>
      <xdr:rowOff>15240</xdr:rowOff>
    </xdr:from>
    <xdr:to>
      <xdr:col>0</xdr:col>
      <xdr:colOff>956734</xdr:colOff>
      <xdr:row>4</xdr:row>
      <xdr:rowOff>41362</xdr:rowOff>
    </xdr:to>
    <xdr:pic>
      <xdr:nvPicPr>
        <xdr:cNvPr id="7" name="Рисунок 6">
          <a:extLst>
            <a:ext uri="{FF2B5EF4-FFF2-40B4-BE49-F238E27FC236}">
              <a16:creationId xmlns="" xmlns:a16="http://schemas.microsoft.com/office/drawing/2014/main" id="{00000000-0008-0000-0000-000007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467" y="15240"/>
          <a:ext cx="948267" cy="776269"/>
        </a:xfrm>
        <a:prstGeom prst="rect">
          <a:avLst/>
        </a:prstGeom>
      </xdr:spPr>
    </xdr:pic>
    <xdr:clientData/>
  </xdr:twoCellAnchor>
  <xdr:twoCellAnchor editAs="oneCell">
    <xdr:from>
      <xdr:col>0</xdr:col>
      <xdr:colOff>15240</xdr:colOff>
      <xdr:row>36</xdr:row>
      <xdr:rowOff>22860</xdr:rowOff>
    </xdr:from>
    <xdr:to>
      <xdr:col>3</xdr:col>
      <xdr:colOff>0</xdr:colOff>
      <xdr:row>49</xdr:row>
      <xdr:rowOff>167640</xdr:rowOff>
    </xdr:to>
    <xdr:pic>
      <xdr:nvPicPr>
        <xdr:cNvPr id="5" name="Рисунок 4">
          <a:extLst>
            <a:ext uri="{FF2B5EF4-FFF2-40B4-BE49-F238E27FC236}">
              <a16:creationId xmlns="" xmlns:a16="http://schemas.microsoft.com/office/drawing/2014/main" id="{00000000-0008-0000-0000-000005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5240" y="6911340"/>
          <a:ext cx="3093720" cy="2522220"/>
        </a:xfrm>
        <a:prstGeom prst="rect">
          <a:avLst/>
        </a:prstGeom>
      </xdr:spPr>
    </xdr:pic>
    <xdr:clientData/>
  </xdr:twoCellAnchor>
  <xdr:twoCellAnchor editAs="oneCell">
    <xdr:from>
      <xdr:col>7</xdr:col>
      <xdr:colOff>304801</xdr:colOff>
      <xdr:row>0</xdr:row>
      <xdr:rowOff>109106</xdr:rowOff>
    </xdr:from>
    <xdr:to>
      <xdr:col>7</xdr:col>
      <xdr:colOff>1028701</xdr:colOff>
      <xdr:row>4</xdr:row>
      <xdr:rowOff>42531</xdr:rowOff>
    </xdr:to>
    <xdr:pic>
      <xdr:nvPicPr>
        <xdr:cNvPr id="2" name="Рисунок 1">
          <a:extLst>
            <a:ext uri="{FF2B5EF4-FFF2-40B4-BE49-F238E27FC236}">
              <a16:creationId xmlns="" xmlns:a16="http://schemas.microsoft.com/office/drawing/2014/main" id="{00000000-0008-0000-0000-000002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5724526" y="109106"/>
          <a:ext cx="723900" cy="7049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8467</xdr:colOff>
      <xdr:row>0</xdr:row>
      <xdr:rowOff>15240</xdr:rowOff>
    </xdr:from>
    <xdr:to>
      <xdr:col>0</xdr:col>
      <xdr:colOff>956734</xdr:colOff>
      <xdr:row>4</xdr:row>
      <xdr:rowOff>41362</xdr:rowOff>
    </xdr:to>
    <xdr:pic>
      <xdr:nvPicPr>
        <xdr:cNvPr id="3" name="Рисунок 2">
          <a:extLst>
            <a:ext uri="{FF2B5EF4-FFF2-40B4-BE49-F238E27FC236}">
              <a16:creationId xmlns="" xmlns:a16="http://schemas.microsoft.com/office/drawing/2014/main" id="{00000000-0008-0000-01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467" y="15240"/>
          <a:ext cx="948267" cy="772882"/>
        </a:xfrm>
        <a:prstGeom prst="rect">
          <a:avLst/>
        </a:prstGeom>
      </xdr:spPr>
    </xdr:pic>
    <xdr:clientData/>
  </xdr:twoCellAnchor>
  <xdr:twoCellAnchor editAs="oneCell">
    <xdr:from>
      <xdr:col>0</xdr:col>
      <xdr:colOff>135253</xdr:colOff>
      <xdr:row>40</xdr:row>
      <xdr:rowOff>9525</xdr:rowOff>
    </xdr:from>
    <xdr:to>
      <xdr:col>1</xdr:col>
      <xdr:colOff>944880</xdr:colOff>
      <xdr:row>48</xdr:row>
      <xdr:rowOff>174547</xdr:rowOff>
    </xdr:to>
    <xdr:pic>
      <xdr:nvPicPr>
        <xdr:cNvPr id="5" name="Рисунок 4">
          <a:extLst>
            <a:ext uri="{FF2B5EF4-FFF2-40B4-BE49-F238E27FC236}">
              <a16:creationId xmlns="" xmlns:a16="http://schemas.microsoft.com/office/drawing/2014/main" id="{00000000-0008-0000-0100-000005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35253" y="7660005"/>
          <a:ext cx="2105027" cy="1628062"/>
        </a:xfrm>
        <a:prstGeom prst="rect">
          <a:avLst/>
        </a:prstGeom>
      </xdr:spPr>
    </xdr:pic>
    <xdr:clientData/>
  </xdr:twoCellAnchor>
  <xdr:twoCellAnchor editAs="oneCell">
    <xdr:from>
      <xdr:col>7</xdr:col>
      <xdr:colOff>323850</xdr:colOff>
      <xdr:row>0</xdr:row>
      <xdr:rowOff>114300</xdr:rowOff>
    </xdr:from>
    <xdr:to>
      <xdr:col>7</xdr:col>
      <xdr:colOff>1047750</xdr:colOff>
      <xdr:row>4</xdr:row>
      <xdr:rowOff>47725</xdr:rowOff>
    </xdr:to>
    <xdr:pic>
      <xdr:nvPicPr>
        <xdr:cNvPr id="6" name="Рисунок 5">
          <a:extLst>
            <a:ext uri="{FF2B5EF4-FFF2-40B4-BE49-F238E27FC236}">
              <a16:creationId xmlns="" xmlns:a16="http://schemas.microsoft.com/office/drawing/2014/main" id="{00000000-0008-0000-0100-000006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5724525" y="114300"/>
          <a:ext cx="723900" cy="704950"/>
        </a:xfrm>
        <a:prstGeom prst="rect">
          <a:avLst/>
        </a:prstGeom>
      </xdr:spPr>
    </xdr:pic>
    <xdr:clientData/>
  </xdr:twoCellAnchor>
</xdr:wsDr>
</file>

<file path=xl/tables/table1.xml><?xml version="1.0" encoding="utf-8"?>
<table xmlns="http://schemas.openxmlformats.org/spreadsheetml/2006/main" id="23" name="Опер.Бригада" displayName="Опер.Бригада" ref="D9:H13" headerRowCount="0" totalsRowShown="0" headerRowDxfId="117" dataDxfId="116" tableBorderDxfId="115" totalsRowBorderDxfId="114">
  <tableColumns count="5">
    <tableColumn id="1" name="Должность" headerRowDxfId="113" dataDxfId="112"/>
    <tableColumn id="5" name="Столбец2" headerRowDxfId="111" dataDxfId="110"/>
    <tableColumn id="4" name="Столбец1" headerRowDxfId="109" dataDxfId="108"/>
    <tableColumn id="2" name="Бригада_1" headerRowDxfId="107" dataDxfId="106"/>
    <tableColumn id="3" name="Бригада_2" headerRowDxfId="105" dataDxfId="104"/>
  </tableColumns>
  <tableStyleInfo showFirstColumn="0" showLastColumn="0" showRowStripes="1" showColumnStripes="0"/>
</table>
</file>

<file path=xl/tables/table10.xml><?xml version="1.0" encoding="utf-8"?>
<table xmlns="http://schemas.openxmlformats.org/spreadsheetml/2006/main" id="4" name="Код.Модели" displayName="Код.Модели" ref="F2:T9" headerRowCount="0" totalsRowShown="0" headerRowCellStyle="Обычный" dataCellStyle="Обычный">
  <tableColumns count="15">
    <tableColumn id="1" name="Диагноз" dataCellStyle="Обычный"/>
    <tableColumn id="2" name="Код модели" dataDxfId="60" dataCellStyle="Обычный"/>
    <tableColumn id="3" name="Стент3" dataDxfId="59" dataCellStyle="Обычный"/>
    <tableColumn id="4" name="Стент4" dataDxfId="58" dataCellStyle="Обычный"/>
    <tableColumn id="5" name="Стент5" dataDxfId="57" dataCellStyle="Обычный"/>
    <tableColumn id="6" name="Стент6" dataDxfId="56" dataCellStyle="Обычный"/>
    <tableColumn id="7" name="Стент7" dataDxfId="55" dataCellStyle="Обычный"/>
    <tableColumn id="8" name="Стент8" dataDxfId="54" dataCellStyle="Обычный"/>
    <tableColumn id="9" name="Стент9" dataDxfId="53" dataCellStyle="Обычный"/>
    <tableColumn id="10" name="Стент10" dataDxfId="52" dataCellStyle="Обычный"/>
    <tableColumn id="11" name="Стент11" dataDxfId="51" dataCellStyle="Обычный"/>
    <tableColumn id="12" name="Стент12" dataDxfId="50" dataCellStyle="Обычный"/>
    <tableColumn id="13" name="Стент13" dataDxfId="49" dataCellStyle="Обычный"/>
    <tableColumn id="14" name="Стент14" dataDxfId="48" dataCellStyle="Обычный"/>
    <tableColumn id="15" name="Стент15" dataDxfId="47" dataCellStyle="Обычный"/>
  </tableColumns>
  <tableStyleInfo name="TableStyleLight21" showFirstColumn="0" showLastColumn="0" showRowStripes="1" showColumnStripes="0"/>
</table>
</file>

<file path=xl/tables/table11.xml><?xml version="1.0" encoding="utf-8"?>
<table xmlns="http://schemas.openxmlformats.org/spreadsheetml/2006/main" id="7" name="Код.Метода" displayName="Код.Метода" ref="F12:T15" headerRowCount="0" totalsRowShown="0" dataDxfId="46">
  <tableColumns count="15">
    <tableColumn id="1" name="Диагноз"/>
    <tableColumn id="2" name="Код метода" dataDxfId="45"/>
    <tableColumn id="3" name="Стенты" dataDxfId="44"/>
    <tableColumn id="4" name="Стенты2" dataDxfId="43"/>
    <tableColumn id="5" name="Стенты3" dataDxfId="42"/>
    <tableColumn id="6" name="Стенты4" dataDxfId="41"/>
    <tableColumn id="7" name="Стенты5" dataDxfId="40"/>
    <tableColumn id="8" name="Стенты6" dataDxfId="39"/>
    <tableColumn id="9" name="Стенты7" dataDxfId="38"/>
    <tableColumn id="10" name="Стенты8" dataDxfId="37"/>
    <tableColumn id="11" name="Стенты9" dataDxfId="36"/>
    <tableColumn id="12" name="Стенты10" dataDxfId="35"/>
    <tableColumn id="13" name="Стенты11" dataDxfId="34"/>
    <tableColumn id="14" name="Стенты12" dataDxfId="33"/>
    <tableColumn id="15" name="Стенты13" dataDxfId="32"/>
  </tableColumns>
  <tableStyleInfo name="TableStyleLight21" showFirstColumn="0" showLastColumn="0" showRowStripes="1" showColumnStripes="0"/>
</table>
</file>

<file path=xl/tables/table12.xml><?xml version="1.0" encoding="utf-8"?>
<table xmlns="http://schemas.openxmlformats.org/spreadsheetml/2006/main" id="20" name="Другое" displayName="Другое" ref="F17:F24" totalsRowShown="0">
  <autoFilter ref="F17:F24"/>
  <tableColumns count="1">
    <tableColumn id="1" name="Другое"/>
  </tableColumns>
  <tableStyleInfo name="TableStyleLight21" showFirstColumn="0" showLastColumn="0" showRowStripes="1" showColumnStripes="0"/>
</table>
</file>

<file path=xl/tables/table13.xml><?xml version="1.0" encoding="utf-8"?>
<table xmlns="http://schemas.openxmlformats.org/spreadsheetml/2006/main" id="1" name="Расходка" displayName="Расходка" ref="A1:C66" totalsRowShown="0">
  <sortState ref="A2:C65">
    <sortCondition ref="B2"/>
  </sortState>
  <tableColumns count="3">
    <tableColumn id="1" name="№"/>
    <tableColumn id="2" name="Тип расходного материала "/>
    <tableColumn id="3" name="Наименование расходного материала"/>
  </tableColumns>
  <tableStyleInfo name="TableStyleMedium7" showFirstColumn="0" showLastColumn="0" showRowStripes="1" showColumnStripes="0"/>
</table>
</file>

<file path=xl/tables/table14.xml><?xml version="1.0" encoding="utf-8"?>
<table xmlns="http://schemas.openxmlformats.org/spreadsheetml/2006/main" id="6" name="Размеры" displayName="Размеры" ref="AF1:AG97" totalsRowShown="0" headerRowDxfId="31">
  <sortState ref="AF2:AG62">
    <sortCondition ref="AF2:AF62"/>
    <sortCondition ref="AG2:AG62"/>
  </sortState>
  <tableColumns count="2">
    <tableColumn id="3" name="Тип" dataDxfId="30"/>
    <tableColumn id="1" name="Размеры" dataDxfId="29"/>
  </tableColumns>
  <tableStyleInfo name="TableStyleMedium2" showFirstColumn="0" showLastColumn="0" showRowStripes="1" showColumnStripes="0"/>
</table>
</file>

<file path=xl/tables/table15.xml><?xml version="1.0" encoding="utf-8"?>
<table xmlns="http://schemas.openxmlformats.org/spreadsheetml/2006/main" id="8" name="Контраст" displayName="Контраст" ref="AI1:AK8" totalsRowShown="0">
  <autoFilter ref="AI1:AK8"/>
  <tableColumns count="3">
    <tableColumn id="1" name="Контраст "/>
    <tableColumn id="2" name="Название"/>
    <tableColumn id="3" name="Сцепление">
      <calculatedColumnFormula>CONCATENATE(AI2,AJ2)</calculatedColumnFormula>
    </tableColumn>
  </tableColumns>
  <tableStyleInfo name="TableStyleMedium2" showFirstColumn="0" showLastColumn="0" showRowStripes="1" showColumnStripes="0"/>
</table>
</file>

<file path=xl/tables/table16.xml><?xml version="1.0" encoding="utf-8"?>
<table xmlns="http://schemas.openxmlformats.org/spreadsheetml/2006/main" id="18" name="Поиск_расходки" displayName="Поиск_расходки" ref="E1:AD70" totalsRowShown="0">
  <tableColumns count="26">
    <tableColumn id="1" name="Индекс1" dataDxfId="28">
      <calculatedColumnFormula>IF(ISNUMBER(SEARCH('Карта учёта'!$B$13,Расходка[[#This Row],[Наименование расходного материала]])),MAX($E$1:E1)+1,0)</calculatedColumnFormula>
    </tableColumn>
    <tableColumn id="2" name="Индекс2" dataDxfId="27">
      <calculatedColumnFormula>IF(ISNUMBER(SEARCH('Карта учёта'!$B$14,Расходка[[#This Row],[Наименование расходного материала]])),MAX($F$1:F1)+1,0)</calculatedColumnFormula>
    </tableColumn>
    <tableColumn id="3" name="Индекс3" dataDxfId="26">
      <calculatedColumnFormula>IF(ISNUMBER(SEARCH('Карта учёта'!$B$15,Расходка[Наименование расходного материала])),MAX($G$1:G1)+1,0)</calculatedColumnFormula>
    </tableColumn>
    <tableColumn id="4" name="Индекс4" dataDxfId="25">
      <calculatedColumnFormula>IF(ISNUMBER(SEARCH('Карта учёта'!$B$16,Расходка[Наименование расходного материала])),MAX($H$1:H1)+1,0)</calculatedColumnFormula>
    </tableColumn>
    <tableColumn id="5" name="Индекс5" dataDxfId="24">
      <calculatedColumnFormula>IF(ISNUMBER(SEARCH('Карта учёта'!$B$17,Расходка[Наименование расходного материала])),MAX($I$1:I1)+1,0)</calculatedColumnFormula>
    </tableColumn>
    <tableColumn id="6" name="Индекс6" dataDxfId="23">
      <calculatedColumnFormula>IF(ISNUMBER(SEARCH('Карта учёта'!$B$18,Расходка[Наименование расходного материала])),MAX($J$1:J1)+1,0)</calculatedColumnFormula>
    </tableColumn>
    <tableColumn id="7" name="Индекс7" dataDxfId="22">
      <calculatedColumnFormula>IF(ISNUMBER(SEARCH('Карта учёта'!$B$19,Расходка[Наименование расходного материала])),MAX($K$1:K1)+1,0)</calculatedColumnFormula>
    </tableColumn>
    <tableColumn id="8" name="Индекс8" dataDxfId="21">
      <calculatedColumnFormula>IF(ISNUMBER(SEARCH('Карта учёта'!$B$20,Расходка[Наименование расходного материала])),MAX($L$1:L1)+1,0)</calculatedColumnFormula>
    </tableColumn>
    <tableColumn id="9" name="Индекс9" dataDxfId="20">
      <calculatedColumnFormula>IF(ISNUMBER(SEARCH('Карта учёта'!$B$21,Расходка[Наименование расходного материала])),MAX($M$1:M1)+1,0)</calculatedColumnFormula>
    </tableColumn>
    <tableColumn id="10" name="Индекс10" dataDxfId="19">
      <calculatedColumnFormula>IF(ISNUMBER(SEARCH('Карта учёта'!$B$22,Расходка[Наименование расходного материала])),MAX($N$1:N1)+1,0)</calculatedColumnFormula>
    </tableColumn>
    <tableColumn id="11" name="Индекс11" dataDxfId="18">
      <calculatedColumnFormula>IF(ISNUMBER(SEARCH('Карта учёта'!$B$23,Расходка[Наименование расходного материала])),MAX($O$1:O1)+1,0)</calculatedColumnFormula>
    </tableColumn>
    <tableColumn id="12" name="Индекс12" dataDxfId="17">
      <calculatedColumnFormula>IF(ISNUMBER(SEARCH('Карта учёта'!$B$24,Расходка[Наименование расходного материала])),MAX($P$1:P1)+1,0)</calculatedColumnFormula>
    </tableColumn>
    <tableColumn id="13" name="Индекс13" dataDxfId="16">
      <calculatedColumnFormula>IF(ISNUMBER(SEARCH('Карта учёта'!$B$25,Расходка[Наименование расходного материала])),MAX($Q$1:Q1)+1,0)</calculatedColumnFormula>
    </tableColumn>
    <tableColumn id="14" name="Фильтр1" dataDxfId="15">
      <calculatedColumnFormula>IFERROR(INDEX(Расходка[Наименование расходного материала],MATCH(Расходка[№],Поиск_расходки[Индекс1],0)),"")</calculatedColumnFormula>
    </tableColumn>
    <tableColumn id="15" name="Фильтр2" dataDxfId="14">
      <calculatedColumnFormula>IFERROR(INDEX(Расходка[Наименование расходного материала],MATCH(Расходка[№],Поиск_расходки[Индекс2],0)),"")</calculatedColumnFormula>
    </tableColumn>
    <tableColumn id="16" name="Фильтр3" dataDxfId="13">
      <calculatedColumnFormula>IFERROR(INDEX(Расходка[Наименование расходного материала],MATCH(Расходка[№],Поиск_расходки[Индекс3],0)),"")</calculatedColumnFormula>
    </tableColumn>
    <tableColumn id="17" name="Фильтр4" dataDxfId="12">
      <calculatedColumnFormula>IFERROR(INDEX(Расходка[Наименование расходного материала],MATCH(Расходка[№],Поиск_расходки[Индекс4],0)),"")</calculatedColumnFormula>
    </tableColumn>
    <tableColumn id="18" name="Фильтр5" dataDxfId="11">
      <calculatedColumnFormula>IFERROR(INDEX(Расходка[Наименование расходного материала],MATCH(Расходка[№],Поиск_расходки[Индекс5],0)),"")</calculatedColumnFormula>
    </tableColumn>
    <tableColumn id="19" name="Фильтр6" dataDxfId="10">
      <calculatedColumnFormula>IFERROR(INDEX(Расходка[Наименование расходного материала],MATCH(Расходка[№],Поиск_расходки[Индекс6],0)),"")</calculatedColumnFormula>
    </tableColumn>
    <tableColumn id="20" name="Фильтр7" dataDxfId="9">
      <calculatedColumnFormula>IFERROR(INDEX(Расходка[Наименование расходного материала],MATCH(Расходка[№],Поиск_расходки[Индекс7],0)),"")</calculatedColumnFormula>
    </tableColumn>
    <tableColumn id="21" name="Фильтр8" dataDxfId="8">
      <calculatedColumnFormula>IFERROR(INDEX(Расходка[Наименование расходного материала],MATCH(Расходка[№],Поиск_расходки[Индекс8],0)),"")</calculatedColumnFormula>
    </tableColumn>
    <tableColumn id="22" name="Фильтр9" dataDxfId="7">
      <calculatedColumnFormula>IFERROR(INDEX(Расходка[Наименование расходного материала],MATCH(Расходка[№],Поиск_расходки[Индекс9],0)),"")</calculatedColumnFormula>
    </tableColumn>
    <tableColumn id="23" name="Фильтр10" dataDxfId="6">
      <calculatedColumnFormula>IFERROR(INDEX(Расходка[Наименование расходного материала],MATCH(Расходка[№],Поиск_расходки[Индекс10],0)),"")</calculatedColumnFormula>
    </tableColumn>
    <tableColumn id="24" name="Фильтр11" dataDxfId="5">
      <calculatedColumnFormula>IFERROR(INDEX(Расходка[Наименование расходного материала],MATCH(Расходка[№],Поиск_расходки[Индекс11],0)),"")</calculatedColumnFormula>
    </tableColumn>
    <tableColumn id="25" name="Фильтр12" dataDxfId="4">
      <calculatedColumnFormula>IFERROR(INDEX(Расходка[Наименование расходного материала],MATCH(Расходка[№],Поиск_расходки[Индекс12],0)),"")</calculatedColumnFormula>
    </tableColumn>
    <tableColumn id="26" name="Фильтр13" dataDxfId="3">
      <calculatedColumnFormula>IFERROR(INDEX(Расходка[Наименование расходного материала],MATCH(Расходка[№],Поиск_расходки[Индекс13],0)),"")</calculatedColumnFormula>
    </tableColumn>
  </tableColumns>
  <tableStyleInfo name="TableStyleMedium2" showFirstColumn="0" showLastColumn="0" showRowStripes="1" showColumnStripes="0"/>
</table>
</file>

<file path=xl/tables/table17.xml><?xml version="1.0" encoding="utf-8"?>
<table xmlns="http://schemas.openxmlformats.org/spreadsheetml/2006/main" id="19" name="Таблица19" displayName="Таблица19" ref="AI10:AI20" totalsRowShown="0">
  <autoFilter ref="AI10:AI20"/>
  <tableColumns count="1">
    <tableColumn id="1" name="Наименование "/>
  </tableColumns>
  <tableStyleInfo name="TableStyleMedium2" showFirstColumn="0" showLastColumn="0" showRowStripes="1" showColumnStripes="0"/>
</table>
</file>

<file path=xl/tables/table18.xml><?xml version="1.0" encoding="utf-8"?>
<table xmlns="http://schemas.openxmlformats.org/spreadsheetml/2006/main" id="21" name="Коды_Расходки" displayName="Коды_Расходки" ref="AM1:AO12" totalsRowShown="0">
  <autoFilter ref="AM1:AO12"/>
  <tableColumns count="3">
    <tableColumn id="1" name="Код НК МИ" dataDxfId="2"/>
    <tableColumn id="2" name="АБР" dataDxfId="1"/>
    <tableColumn id="3" name="Наименование"/>
  </tableColumns>
  <tableStyleInfo name="TableStyleMedium2" showFirstColumn="0" showLastColumn="0" showRowStripes="1" showColumnStripes="0"/>
</table>
</file>

<file path=xl/tables/table19.xml><?xml version="1.0" encoding="utf-8"?>
<table xmlns="http://schemas.openxmlformats.org/spreadsheetml/2006/main" id="5" name="Сотрудники" displayName="Сотрудники" ref="A1:C17" totalsRowShown="0">
  <autoFilter ref="A1:C17"/>
  <tableColumns count="3">
    <tableColumn id="1" name="Должность: "/>
    <tableColumn id="2" name="ФИО"/>
    <tableColumn id="3" name="Должность: ФИО" dataDxfId="0">
      <calculatedColumnFormula>CONCATENATE(A2,B2)</calculatedColumnFormula>
    </tableColumn>
  </tableColumns>
  <tableStyleInfo name="TableStyleMedium2" showFirstColumn="0" showLastColumn="0" showRowStripes="1" showColumnStripes="0"/>
</table>
</file>

<file path=xl/tables/table2.xml><?xml version="1.0" encoding="utf-8"?>
<table xmlns="http://schemas.openxmlformats.org/spreadsheetml/2006/main" id="24" name="Таблица24" displayName="Таблица24" ref="A12:B16" headerRowCount="0" totalsRowShown="0" headerRowDxfId="103" dataDxfId="102">
  <tableColumns count="2">
    <tableColumn id="1" name="Столбец1" headerRowDxfId="101" dataDxfId="100"/>
    <tableColumn id="2" name="Столбец2" headerRowDxfId="99" dataDxfId="98"/>
  </tableColumns>
  <tableStyleInfo showFirstColumn="0" showLastColumn="0" showRowStripes="1" showColumnStripes="0"/>
</table>
</file>

<file path=xl/tables/table20.xml><?xml version="1.0" encoding="utf-8"?>
<table xmlns="http://schemas.openxmlformats.org/spreadsheetml/2006/main" id="10" name="Сотрудники_2" displayName="Сотрудники_2" ref="A20:B89" totalsRowShown="0">
  <autoFilter ref="A20:B89"/>
  <sortState ref="A21:B89">
    <sortCondition ref="A21:A89"/>
    <sortCondition ref="B21:B89"/>
  </sortState>
  <tableColumns count="2">
    <tableColumn id="1" name="Должность"/>
    <tableColumn id="2" name="Сотрудник"/>
  </tableColumns>
  <tableStyleInfo name="TableStyleMedium3" showFirstColumn="0" showLastColumn="0" showRowStripes="1" showColumnStripes="0"/>
</table>
</file>

<file path=xl/tables/table21.xml><?xml version="1.0" encoding="utf-8"?>
<table xmlns="http://schemas.openxmlformats.org/spreadsheetml/2006/main" id="14" name="Должность" displayName="Должность" ref="E1:E11" totalsRowShown="0">
  <autoFilter ref="E1:E11"/>
  <tableColumns count="1">
    <tableColumn id="1" name="Должность"/>
  </tableColumns>
  <tableStyleInfo name="TableStyleMedium2" showFirstColumn="0" showLastColumn="0" showRowStripes="1" showColumnStripes="0"/>
</table>
</file>

<file path=xl/tables/table3.xml><?xml version="1.0" encoding="utf-8"?>
<table xmlns="http://schemas.openxmlformats.org/spreadsheetml/2006/main" id="11" name="Опер.Бригада12" displayName="Опер.Бригада12" ref="D13:H17" headerRowCount="0" totalsRowShown="0" headerRowDxfId="97" dataDxfId="96" tableBorderDxfId="95" totalsRowBorderDxfId="94">
  <tableColumns count="5">
    <tableColumn id="1" name="Должность" headerRowDxfId="93" dataDxfId="92"/>
    <tableColumn id="5" name="Столбец2" headerRowDxfId="91" dataDxfId="90"/>
    <tableColumn id="4" name="Столбец1" headerRowDxfId="89" dataDxfId="88"/>
    <tableColumn id="2" name="Бригада_1" headerRowDxfId="87" dataDxfId="86"/>
    <tableColumn id="3" name="Бригада_2" headerRowDxfId="85" dataDxfId="84">
      <calculatedColumnFormula>IF(ISBLANK(КАГ!H9),"",КАГ!H9)</calculatedColumnFormula>
    </tableColumn>
  </tableColumns>
  <tableStyleInfo showFirstColumn="0" showLastColumn="0" showRowStripes="1" showColumnStripes="0"/>
</table>
</file>

<file path=xl/tables/table4.xml><?xml version="1.0" encoding="utf-8"?>
<table xmlns="http://schemas.openxmlformats.org/spreadsheetml/2006/main" id="15" name="Таблица2416" displayName="Таблица2416" ref="A17:B21" headerRowCount="0" totalsRowShown="0" headerRowDxfId="83" dataDxfId="82">
  <tableColumns count="2">
    <tableColumn id="1" name="Столбец1" headerRowDxfId="81" dataDxfId="80"/>
    <tableColumn id="2" name="Столбец2" headerRowDxfId="79" dataDxfId="78">
      <calculatedColumnFormula>КАГ!B12</calculatedColumnFormula>
    </tableColumn>
  </tableColumns>
  <tableStyleInfo showFirstColumn="0" showLastColumn="0" showRowStripes="1" showColumnStripes="0"/>
</table>
</file>

<file path=xl/tables/table5.xml><?xml version="1.0" encoding="utf-8"?>
<table xmlns="http://schemas.openxmlformats.org/spreadsheetml/2006/main" id="3" name="Карта_Учёта" displayName="Карта_Учёта" ref="A12:D25" totalsRowShown="0" headerRowDxfId="77" headerRowBorderDxfId="76" tableBorderDxfId="75">
  <tableColumns count="4">
    <tableColumn id="1" name="Тип материала " dataDxfId="74">
      <calculatedColumnFormula>IFERROR(INDEX(Расходка[[Тип расходного материала ]],MATCH(Карта_Учёта[[#This Row],[Наименование расходного материала]],Расходка[Наименование расходного материала],0)),"")</calculatedColumnFormula>
    </tableColumn>
    <tableColumn id="2" name="Наименование расходного материала" dataDxfId="73"/>
    <tableColumn id="3" name="Размер" dataDxfId="72"/>
    <tableColumn id="4" name="Количество" dataDxfId="71"/>
  </tableColumns>
  <tableStyleInfo name="TableStyleLight11" showFirstColumn="0" showLastColumn="0" showRowStripes="1" showColumnStripes="0"/>
</table>
</file>

<file path=xl/tables/table6.xml><?xml version="1.0" encoding="utf-8"?>
<table xmlns="http://schemas.openxmlformats.org/spreadsheetml/2006/main" id="9" name="Манипуляции" displayName="Манипуляции" ref="A4:B6" headerRowDxfId="70" dataDxfId="69">
  <tableColumns count="2">
    <tableColumn id="1" name="Код ЕНМУ" totalsRowFunction="custom" dataDxfId="68">
      <calculatedColumnFormula>IFERROR(INDEX(Вмешательства[Номенклатура мед.услуги],MATCH(Манипуляции[[#This Row],[Наименование процедуры, манипуляции]],Вмешательства[Рентгенэндоваскулярная диагностика и лечение],0)),"")</calculatedColumnFormula>
      <totalsRowFormula>INDEX(Вмешательства!#REF!,MATCH('Карта учёта'!D9,Вмешательства!#REF!,0))</totalsRowFormula>
    </tableColumn>
    <tableColumn id="2" name="Наименование процедуры, манипуляции" dataDxfId="67"/>
  </tableColumns>
  <tableStyleInfo name="TableStyleLight1" showFirstColumn="0" showLastColumn="0" showRowStripes="1" showColumnStripes="0"/>
</table>
</file>

<file path=xl/tables/table7.xml><?xml version="1.0" encoding="utf-8"?>
<table xmlns="http://schemas.openxmlformats.org/spreadsheetml/2006/main" id="12" name="Вмешательства" displayName="Вмешательства" ref="A1:D35" totalsRowShown="0" headerRowDxfId="66" tableBorderDxfId="65">
  <tableColumns count="4">
    <tableColumn id="1" name="№" dataDxfId="64"/>
    <tableColumn id="2" name="Код услуги" dataDxfId="63"/>
    <tableColumn id="3" name="Номенклатура мед.услуги" dataDxfId="62"/>
    <tableColumn id="4" name="Рентгенэндоваскулярная диагностика и лечение" dataDxfId="61"/>
  </tableColumns>
  <tableStyleInfo name="TableStyleLight21" showFirstColumn="0" showLastColumn="0" showRowStripes="1" showColumnStripes="0"/>
</table>
</file>

<file path=xl/tables/table8.xml><?xml version="1.0" encoding="utf-8"?>
<table xmlns="http://schemas.openxmlformats.org/spreadsheetml/2006/main" id="16" name="Локализация" displayName="Локализация" ref="V1:V13">
  <autoFilter ref="V1:V13"/>
  <tableColumns count="1">
    <tableColumn id="1" name="Локализация"/>
  </tableColumns>
  <tableStyleInfo name="TableStyleMedium2" showFirstColumn="0" showLastColumn="0" showRowStripes="1" showColumnStripes="0"/>
</table>
</file>

<file path=xl/tables/table9.xml><?xml version="1.0" encoding="utf-8"?>
<table xmlns="http://schemas.openxmlformats.org/spreadsheetml/2006/main" id="2" name="Таблица2" displayName="Таблица2" ref="V15:V17" totalsRowShown="0">
  <autoFilter ref="V15:V17"/>
  <tableColumns count="1">
    <tableColumn id="1" name="Имплантированные медицинские изделия:"/>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omments" Target="../comments1.xml"/><Relationship Id="rId5" Type="http://schemas.openxmlformats.org/officeDocument/2006/relationships/table" Target="../tables/table2.xml"/><Relationship Id="rId4"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omments" Target="../comments2.xml"/><Relationship Id="rId5" Type="http://schemas.openxmlformats.org/officeDocument/2006/relationships/table" Target="../tables/table4.xml"/><Relationship Id="rId4" Type="http://schemas.openxmlformats.org/officeDocument/2006/relationships/table" Target="../tables/table3.xml"/></Relationships>
</file>

<file path=xl/worksheets/_rels/sheet3.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8.xml"/><Relationship Id="rId7" Type="http://schemas.openxmlformats.org/officeDocument/2006/relationships/table" Target="../tables/table12.xml"/><Relationship Id="rId2" Type="http://schemas.openxmlformats.org/officeDocument/2006/relationships/table" Target="../tables/table7.xml"/><Relationship Id="rId1" Type="http://schemas.openxmlformats.org/officeDocument/2006/relationships/printerSettings" Target="../printerSettings/printerSettings4.bin"/><Relationship Id="rId6" Type="http://schemas.openxmlformats.org/officeDocument/2006/relationships/table" Target="../tables/table11.xml"/><Relationship Id="rId5" Type="http://schemas.openxmlformats.org/officeDocument/2006/relationships/table" Target="../tables/table10.xml"/><Relationship Id="rId4" Type="http://schemas.openxmlformats.org/officeDocument/2006/relationships/table" Target="../tables/table9.xml"/></Relationships>
</file>

<file path=xl/worksheets/_rels/sheet5.xml.rels><?xml version="1.0" encoding="UTF-8" standalone="yes"?>
<Relationships xmlns="http://schemas.openxmlformats.org/package/2006/relationships"><Relationship Id="rId3" Type="http://schemas.openxmlformats.org/officeDocument/2006/relationships/table" Target="../tables/table14.xml"/><Relationship Id="rId7" Type="http://schemas.openxmlformats.org/officeDocument/2006/relationships/table" Target="../tables/table18.xml"/><Relationship Id="rId2" Type="http://schemas.openxmlformats.org/officeDocument/2006/relationships/table" Target="../tables/table13.xml"/><Relationship Id="rId1" Type="http://schemas.openxmlformats.org/officeDocument/2006/relationships/printerSettings" Target="../printerSettings/printerSettings5.bin"/><Relationship Id="rId6" Type="http://schemas.openxmlformats.org/officeDocument/2006/relationships/table" Target="../tables/table17.xml"/><Relationship Id="rId5" Type="http://schemas.openxmlformats.org/officeDocument/2006/relationships/table" Target="../tables/table16.xml"/><Relationship Id="rId4" Type="http://schemas.openxmlformats.org/officeDocument/2006/relationships/table" Target="../tables/table15.xml"/></Relationships>
</file>

<file path=xl/worksheets/_rels/sheet6.xml.rels><?xml version="1.0" encoding="UTF-8" standalone="yes"?>
<Relationships xmlns="http://schemas.openxmlformats.org/package/2006/relationships"><Relationship Id="rId3" Type="http://schemas.openxmlformats.org/officeDocument/2006/relationships/table" Target="../tables/table21.xml"/><Relationship Id="rId2" Type="http://schemas.openxmlformats.org/officeDocument/2006/relationships/table" Target="../tables/table20.xml"/><Relationship Id="rId1" Type="http://schemas.openxmlformats.org/officeDocument/2006/relationships/table" Target="../tables/table19.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4"/>
  </sheetPr>
  <dimension ref="A1:M54"/>
  <sheetViews>
    <sheetView showGridLines="0" showWhiteSpace="0" view="pageBreakPreview" topLeftCell="A3" zoomScaleNormal="100" zoomScaleSheetLayoutView="100" zoomScalePageLayoutView="90" workbookViewId="0">
      <selection activeCell="D43" sqref="D43:H50"/>
    </sheetView>
  </sheetViews>
  <sheetFormatPr defaultColWidth="8.85546875" defaultRowHeight="15"/>
  <cols>
    <col min="1" max="1" width="17.7109375" bestFit="1" customWidth="1"/>
    <col min="2" max="2" width="21.5703125" customWidth="1"/>
    <col min="3" max="3" width="6.28515625" customWidth="1"/>
    <col min="4" max="4" width="6.85546875" customWidth="1"/>
    <col min="5" max="5" width="4.85546875" customWidth="1"/>
    <col min="6" max="6" width="6.28515625" customWidth="1"/>
    <col min="7" max="7" width="17.7109375" customWidth="1"/>
    <col min="8" max="8" width="17.140625" customWidth="1"/>
    <col min="9" max="9" width="15.28515625" customWidth="1"/>
    <col min="10" max="10" width="7.28515625" customWidth="1"/>
  </cols>
  <sheetData>
    <row r="1" spans="1:8" ht="15.75">
      <c r="A1" s="43" t="s">
        <v>135</v>
      </c>
      <c r="B1" s="44"/>
      <c r="C1" s="44"/>
      <c r="D1" s="44"/>
      <c r="E1" s="44"/>
      <c r="F1" s="44"/>
      <c r="G1" s="44"/>
      <c r="H1" s="45"/>
    </row>
    <row r="2" spans="1:8">
      <c r="A2" s="46" t="s">
        <v>136</v>
      </c>
      <c r="B2" s="47"/>
      <c r="C2" s="47"/>
      <c r="D2" s="47"/>
      <c r="E2" s="47"/>
      <c r="F2" s="47"/>
      <c r="G2" s="47"/>
      <c r="H2" s="48"/>
    </row>
    <row r="3" spans="1:8">
      <c r="A3" s="46" t="s">
        <v>137</v>
      </c>
      <c r="B3" s="47"/>
      <c r="C3" s="47"/>
      <c r="D3" s="47"/>
      <c r="E3" s="47"/>
      <c r="F3" s="47"/>
      <c r="G3" s="47"/>
      <c r="H3" s="48"/>
    </row>
    <row r="4" spans="1:8">
      <c r="A4" s="49" t="s">
        <v>138</v>
      </c>
      <c r="B4" s="50"/>
      <c r="C4" s="50"/>
      <c r="D4" s="50"/>
      <c r="E4" s="50"/>
      <c r="F4" s="50"/>
      <c r="G4" s="50"/>
      <c r="H4" s="51"/>
    </row>
    <row r="5" spans="1:8">
      <c r="A5" s="38"/>
      <c r="H5" s="39"/>
    </row>
    <row r="6" spans="1:8">
      <c r="A6" s="211" t="s">
        <v>213</v>
      </c>
      <c r="B6" s="212"/>
      <c r="C6" s="212"/>
      <c r="D6" s="212"/>
      <c r="E6" s="212"/>
      <c r="F6" s="212"/>
      <c r="G6" s="212"/>
      <c r="H6" s="213"/>
    </row>
    <row r="7" spans="1:8">
      <c r="A7" s="52" t="str">
        <f>"Код по ЕНМУ:"&amp;" "&amp;IFERROR(INDEX(Вмешательства[Номенклатура мед.услуги],MATCH(КАГ!A6,Вмешательства[Рентгенэндоваскулярная диагностика и лечение],0)),"")</f>
        <v>Код по ЕНМУ: A06.10.006</v>
      </c>
      <c r="C7" s="53"/>
      <c r="D7" s="53"/>
      <c r="E7" s="53"/>
      <c r="F7" s="53"/>
      <c r="H7" s="39"/>
    </row>
    <row r="8" spans="1:8" ht="18.75">
      <c r="A8" s="14" t="s">
        <v>191</v>
      </c>
      <c r="B8" s="20">
        <v>45078</v>
      </c>
      <c r="C8" s="54"/>
      <c r="D8" s="16" t="s">
        <v>186</v>
      </c>
      <c r="E8" s="29"/>
      <c r="F8" s="29"/>
      <c r="G8" s="17"/>
      <c r="H8" s="18"/>
    </row>
    <row r="9" spans="1:8" ht="15.6" customHeight="1">
      <c r="A9" s="21" t="s">
        <v>193</v>
      </c>
      <c r="B9" s="22">
        <v>0.25694444444444448</v>
      </c>
      <c r="C9" s="54"/>
      <c r="D9" s="95" t="s">
        <v>172</v>
      </c>
      <c r="E9" s="93"/>
      <c r="F9" s="93"/>
      <c r="G9" s="23" t="s">
        <v>163</v>
      </c>
      <c r="H9" s="25" t="s">
        <v>369</v>
      </c>
    </row>
    <row r="10" spans="1:8" ht="15.6" customHeight="1" thickBot="1">
      <c r="A10" s="83" t="s">
        <v>194</v>
      </c>
      <c r="B10" s="84">
        <v>0.2638888888888889</v>
      </c>
      <c r="C10" s="55"/>
      <c r="D10" s="96" t="s">
        <v>173</v>
      </c>
      <c r="E10" s="94"/>
      <c r="F10" s="94"/>
      <c r="G10" s="24" t="s">
        <v>275</v>
      </c>
      <c r="H10" s="26"/>
    </row>
    <row r="11" spans="1:8" ht="18" thickTop="1" thickBot="1">
      <c r="A11" s="89" t="s">
        <v>192</v>
      </c>
      <c r="B11" s="90" t="s">
        <v>519</v>
      </c>
      <c r="C11" s="8"/>
      <c r="D11" s="96" t="s">
        <v>170</v>
      </c>
      <c r="E11" s="94"/>
      <c r="F11" s="94"/>
      <c r="G11" s="24" t="s">
        <v>304</v>
      </c>
      <c r="H11" s="26"/>
    </row>
    <row r="12" spans="1:8" ht="16.5" thickTop="1">
      <c r="A12" s="81" t="s">
        <v>8</v>
      </c>
      <c r="B12" s="82">
        <v>16925</v>
      </c>
      <c r="C12" s="12"/>
      <c r="D12" s="96" t="s">
        <v>303</v>
      </c>
      <c r="E12" s="94"/>
      <c r="F12" s="94"/>
      <c r="G12" s="24" t="s">
        <v>177</v>
      </c>
      <c r="H12" s="26"/>
    </row>
    <row r="13" spans="1:8" ht="15.75">
      <c r="A13" s="15" t="s">
        <v>10</v>
      </c>
      <c r="B13" s="30">
        <f>DATEDIF(B12,B8,"y")</f>
        <v>77</v>
      </c>
      <c r="C13" s="12"/>
      <c r="D13" s="96"/>
      <c r="E13" s="94"/>
      <c r="F13" s="94"/>
      <c r="G13" s="24"/>
      <c r="H13" s="26"/>
    </row>
    <row r="14" spans="1:8" ht="15.75">
      <c r="A14" s="15" t="s">
        <v>12</v>
      </c>
      <c r="B14" s="19">
        <v>14191</v>
      </c>
      <c r="C14" s="12"/>
      <c r="D14" s="36"/>
      <c r="E14" s="36"/>
      <c r="F14" s="36"/>
      <c r="G14" s="37"/>
      <c r="H14" s="56"/>
    </row>
    <row r="15" spans="1:8" ht="15.75">
      <c r="A15" s="15" t="s">
        <v>133</v>
      </c>
      <c r="B15" s="19">
        <v>35</v>
      </c>
      <c r="D15" s="36"/>
      <c r="E15" s="36"/>
      <c r="F15" s="36"/>
      <c r="G15" s="169" t="s">
        <v>404</v>
      </c>
      <c r="H15" s="173" t="s">
        <v>520</v>
      </c>
    </row>
    <row r="16" spans="1:8" ht="15.6" customHeight="1">
      <c r="A16" s="15" t="s">
        <v>106</v>
      </c>
      <c r="B16" s="19" t="s">
        <v>493</v>
      </c>
      <c r="D16" s="36"/>
      <c r="E16" s="36"/>
      <c r="F16" s="36"/>
      <c r="G16" s="170" t="s">
        <v>409</v>
      </c>
      <c r="H16" s="168">
        <v>11158</v>
      </c>
    </row>
    <row r="17" spans="1:8" ht="14.45" customHeight="1">
      <c r="A17" s="40"/>
      <c r="B17" s="31"/>
      <c r="C17" s="31"/>
      <c r="D17" s="88"/>
      <c r="E17" s="88"/>
      <c r="F17" s="88"/>
      <c r="G17" s="171" t="s">
        <v>393</v>
      </c>
      <c r="H17" s="172">
        <f>H16*0.0019</f>
        <v>21.200199999999999</v>
      </c>
    </row>
    <row r="18" spans="1:8" ht="14.45" customHeight="1">
      <c r="A18" s="57" t="s">
        <v>188</v>
      </c>
      <c r="B18" s="87" t="s">
        <v>407</v>
      </c>
      <c r="D18" s="28" t="s">
        <v>210</v>
      </c>
      <c r="E18" s="28"/>
      <c r="F18" s="28"/>
      <c r="G18" s="85" t="s">
        <v>189</v>
      </c>
      <c r="H18" s="86" t="s">
        <v>515</v>
      </c>
    </row>
    <row r="19" spans="1:8" ht="14.45" customHeight="1">
      <c r="A19" s="40"/>
      <c r="B19" s="31"/>
      <c r="C19" s="31"/>
      <c r="D19" s="34"/>
      <c r="E19" s="34"/>
      <c r="F19" s="34"/>
      <c r="G19" s="31"/>
      <c r="H19" s="41"/>
    </row>
    <row r="20" spans="1:8" ht="14.45" customHeight="1">
      <c r="A20" s="57" t="s">
        <v>212</v>
      </c>
      <c r="B20" s="214" t="s">
        <v>521</v>
      </c>
      <c r="C20" s="215"/>
      <c r="D20" s="215"/>
      <c r="E20" s="215"/>
      <c r="F20" s="215"/>
      <c r="G20" s="215"/>
      <c r="H20" s="216"/>
    </row>
    <row r="21" spans="1:8">
      <c r="A21" s="58"/>
      <c r="B21" s="217"/>
      <c r="C21" s="217"/>
      <c r="D21" s="217"/>
      <c r="E21" s="217"/>
      <c r="F21" s="217"/>
      <c r="G21" s="217"/>
      <c r="H21" s="218"/>
    </row>
    <row r="22" spans="1:8" ht="15.6" customHeight="1">
      <c r="A22" s="59" t="s">
        <v>271</v>
      </c>
      <c r="B22" s="219" t="s">
        <v>524</v>
      </c>
      <c r="C22" s="219"/>
      <c r="D22" s="219"/>
      <c r="E22" s="219"/>
      <c r="F22" s="219"/>
      <c r="G22" s="219"/>
      <c r="H22" s="220"/>
    </row>
    <row r="23" spans="1:8" ht="14.45" customHeight="1">
      <c r="A23" s="38"/>
      <c r="B23" s="221"/>
      <c r="C23" s="221"/>
      <c r="D23" s="221"/>
      <c r="E23" s="221"/>
      <c r="F23" s="221"/>
      <c r="G23" s="221"/>
      <c r="H23" s="222"/>
    </row>
    <row r="24" spans="1:8" ht="14.45" customHeight="1">
      <c r="A24" s="60"/>
      <c r="B24" s="221"/>
      <c r="C24" s="221"/>
      <c r="D24" s="221"/>
      <c r="E24" s="221"/>
      <c r="F24" s="221"/>
      <c r="G24" s="221"/>
      <c r="H24" s="222"/>
    </row>
    <row r="25" spans="1:8" ht="14.45" customHeight="1">
      <c r="A25" s="38"/>
      <c r="B25" s="221"/>
      <c r="C25" s="221"/>
      <c r="D25" s="221"/>
      <c r="E25" s="221"/>
      <c r="F25" s="221"/>
      <c r="G25" s="221"/>
      <c r="H25" s="222"/>
    </row>
    <row r="26" spans="1:8" ht="14.45" customHeight="1">
      <c r="A26" s="40"/>
      <c r="B26" s="223"/>
      <c r="C26" s="223"/>
      <c r="D26" s="223"/>
      <c r="E26" s="223"/>
      <c r="F26" s="223"/>
      <c r="G26" s="223"/>
      <c r="H26" s="224"/>
    </row>
    <row r="27" spans="1:8" ht="14.45" customHeight="1">
      <c r="A27" s="59" t="s">
        <v>272</v>
      </c>
      <c r="B27" s="219" t="s">
        <v>525</v>
      </c>
      <c r="C27" s="219"/>
      <c r="D27" s="219"/>
      <c r="E27" s="219"/>
      <c r="F27" s="219"/>
      <c r="G27" s="219"/>
      <c r="H27" s="220"/>
    </row>
    <row r="28" spans="1:8" ht="15.6" customHeight="1">
      <c r="A28" s="38"/>
      <c r="B28" s="221"/>
      <c r="C28" s="221"/>
      <c r="D28" s="221"/>
      <c r="E28" s="221"/>
      <c r="F28" s="221"/>
      <c r="G28" s="221"/>
      <c r="H28" s="222"/>
    </row>
    <row r="29" spans="1:8" ht="14.45" customHeight="1">
      <c r="A29" s="38"/>
      <c r="B29" s="221"/>
      <c r="C29" s="221"/>
      <c r="D29" s="221"/>
      <c r="E29" s="221"/>
      <c r="F29" s="221"/>
      <c r="G29" s="221"/>
      <c r="H29" s="222"/>
    </row>
    <row r="30" spans="1:8" ht="14.45" customHeight="1">
      <c r="A30" s="32"/>
      <c r="B30" s="221"/>
      <c r="C30" s="221"/>
      <c r="D30" s="221"/>
      <c r="E30" s="221"/>
      <c r="F30" s="221"/>
      <c r="G30" s="221"/>
      <c r="H30" s="222"/>
    </row>
    <row r="31" spans="1:8" ht="14.45" customHeight="1">
      <c r="A31" s="33"/>
      <c r="B31" s="223"/>
      <c r="C31" s="223"/>
      <c r="D31" s="223"/>
      <c r="E31" s="223"/>
      <c r="F31" s="223"/>
      <c r="G31" s="223"/>
      <c r="H31" s="224"/>
    </row>
    <row r="32" spans="1:8" ht="14.45" customHeight="1">
      <c r="A32" s="59" t="s">
        <v>273</v>
      </c>
      <c r="B32" s="219" t="s">
        <v>526</v>
      </c>
      <c r="C32" s="219"/>
      <c r="D32" s="219"/>
      <c r="E32" s="219"/>
      <c r="F32" s="219"/>
      <c r="G32" s="219"/>
      <c r="H32" s="220"/>
    </row>
    <row r="33" spans="1:8" ht="14.45" customHeight="1">
      <c r="A33" s="38"/>
      <c r="B33" s="221"/>
      <c r="C33" s="221"/>
      <c r="D33" s="221"/>
      <c r="E33" s="221"/>
      <c r="F33" s="221"/>
      <c r="G33" s="221"/>
      <c r="H33" s="222"/>
    </row>
    <row r="34" spans="1:8" ht="15.6" customHeight="1">
      <c r="A34" s="38"/>
      <c r="B34" s="221"/>
      <c r="C34" s="221"/>
      <c r="D34" s="221"/>
      <c r="E34" s="221"/>
      <c r="F34" s="221"/>
      <c r="G34" s="221"/>
      <c r="H34" s="222"/>
    </row>
    <row r="35" spans="1:8" ht="14.45" customHeight="1">
      <c r="A35" s="38"/>
      <c r="B35" s="221"/>
      <c r="C35" s="221"/>
      <c r="D35" s="221"/>
      <c r="E35" s="221"/>
      <c r="F35" s="221"/>
      <c r="G35" s="221"/>
      <c r="H35" s="222"/>
    </row>
    <row r="36" spans="1:8" ht="15.6" customHeight="1">
      <c r="A36" s="38"/>
      <c r="B36" s="221"/>
      <c r="C36" s="221"/>
      <c r="D36" s="221"/>
      <c r="E36" s="221"/>
      <c r="F36" s="221"/>
      <c r="G36" s="221"/>
      <c r="H36" s="222"/>
    </row>
    <row r="37" spans="1:8" ht="14.45" customHeight="1">
      <c r="A37" s="38"/>
      <c r="D37" s="207" t="str">
        <f>IF($A$6=Вмешательства!$D$3,Вмешательства!$F$18,"")</f>
        <v/>
      </c>
      <c r="E37" s="207"/>
      <c r="F37" s="120"/>
      <c r="G37" s="120"/>
      <c r="H37" s="124"/>
    </row>
    <row r="38" spans="1:8" ht="14.45" customHeight="1">
      <c r="A38" s="38"/>
      <c r="C38" s="125"/>
      <c r="D38" s="208"/>
      <c r="E38" s="209"/>
      <c r="F38" s="209"/>
      <c r="G38" s="209"/>
      <c r="H38" s="210"/>
    </row>
    <row r="39" spans="1:8" ht="14.45" customHeight="1">
      <c r="A39" s="35"/>
      <c r="B39" s="120"/>
      <c r="C39" s="125"/>
      <c r="D39" s="209"/>
      <c r="E39" s="209"/>
      <c r="F39" s="209"/>
      <c r="G39" s="209"/>
      <c r="H39" s="210"/>
    </row>
    <row r="40" spans="1:8" ht="14.45" customHeight="1">
      <c r="A40" s="35"/>
      <c r="B40" s="120"/>
      <c r="C40" s="125"/>
      <c r="D40" s="209"/>
      <c r="E40" s="209"/>
      <c r="F40" s="209"/>
      <c r="G40" s="209"/>
      <c r="H40" s="210"/>
    </row>
    <row r="41" spans="1:8" ht="14.45" customHeight="1">
      <c r="A41" s="35"/>
      <c r="B41" s="120"/>
      <c r="C41" s="125"/>
      <c r="D41" s="209"/>
      <c r="E41" s="209"/>
      <c r="F41" s="209"/>
      <c r="G41" s="209"/>
      <c r="H41" s="210"/>
    </row>
    <row r="42" spans="1:8" ht="14.45" customHeight="1">
      <c r="A42" s="35"/>
      <c r="B42" s="120"/>
      <c r="C42" s="126"/>
      <c r="D42" s="129" t="str">
        <f>IF(ЧКВ!A6=Вмешательства!D4,Вмешательства!F24,IF(ЧКВ!A6=Вмешательства!D5,Вмешательства!F24,IF(ЧКВ!A6=Вмешательства!D6,Вмешательства!F24,IF(ЧКВ!A6=Вмешательства!D7,Вмешательства!F24,"Рекомендовано:"))))</f>
        <v>План оперативного вмешательства:</v>
      </c>
      <c r="E42" s="42"/>
      <c r="F42" s="42"/>
      <c r="G42" s="42"/>
      <c r="H42" s="61"/>
    </row>
    <row r="43" spans="1:8" ht="14.45" customHeight="1">
      <c r="A43" s="35"/>
      <c r="B43" s="120"/>
      <c r="C43" s="127"/>
      <c r="D43" s="204" t="s">
        <v>517</v>
      </c>
      <c r="E43" s="205"/>
      <c r="F43" s="205"/>
      <c r="G43" s="205"/>
      <c r="H43" s="206"/>
    </row>
    <row r="44" spans="1:8" ht="14.45" customHeight="1">
      <c r="A44" s="35"/>
      <c r="B44" s="120"/>
      <c r="C44" s="127"/>
      <c r="D44" s="205"/>
      <c r="E44" s="205"/>
      <c r="F44" s="205"/>
      <c r="G44" s="205"/>
      <c r="H44" s="206"/>
    </row>
    <row r="45" spans="1:8" ht="14.45" customHeight="1">
      <c r="A45" s="35"/>
      <c r="B45" s="120"/>
      <c r="C45" s="127"/>
      <c r="D45" s="205"/>
      <c r="E45" s="205"/>
      <c r="F45" s="205"/>
      <c r="G45" s="205"/>
      <c r="H45" s="206"/>
    </row>
    <row r="46" spans="1:8">
      <c r="A46" s="35"/>
      <c r="B46" s="120"/>
      <c r="C46" s="127"/>
      <c r="D46" s="205"/>
      <c r="E46" s="205"/>
      <c r="F46" s="205"/>
      <c r="G46" s="205"/>
      <c r="H46" s="206"/>
    </row>
    <row r="47" spans="1:8">
      <c r="A47" s="38"/>
      <c r="C47" s="127"/>
      <c r="D47" s="205"/>
      <c r="E47" s="205"/>
      <c r="F47" s="205"/>
      <c r="G47" s="205"/>
      <c r="H47" s="206"/>
    </row>
    <row r="48" spans="1:8">
      <c r="A48" s="38"/>
      <c r="C48" s="127"/>
      <c r="D48" s="205"/>
      <c r="E48" s="205"/>
      <c r="F48" s="205"/>
      <c r="G48" s="205"/>
      <c r="H48" s="206"/>
    </row>
    <row r="49" spans="1:13">
      <c r="A49" s="40"/>
      <c r="B49" s="31"/>
      <c r="C49" s="128"/>
      <c r="D49" s="205"/>
      <c r="E49" s="205"/>
      <c r="F49" s="205"/>
      <c r="G49" s="205"/>
      <c r="H49" s="206"/>
    </row>
    <row r="50" spans="1:13">
      <c r="A50" s="38"/>
      <c r="D50" s="205"/>
      <c r="E50" s="205"/>
      <c r="F50" s="205"/>
      <c r="G50" s="205"/>
      <c r="H50" s="206"/>
      <c r="M50" t="s">
        <v>211</v>
      </c>
    </row>
    <row r="51" spans="1:13">
      <c r="A51" s="62" t="s">
        <v>199</v>
      </c>
      <c r="B51" s="63" t="s">
        <v>406</v>
      </c>
      <c r="G51" s="74" t="str">
        <f>$G$9</f>
        <v>Щербаков А.С.</v>
      </c>
      <c r="H51" s="64"/>
    </row>
    <row r="52" spans="1:13">
      <c r="A52" s="38"/>
      <c r="H52" s="39"/>
    </row>
    <row r="53" spans="1:13">
      <c r="A53" s="65" t="s">
        <v>206</v>
      </c>
      <c r="B53" s="66" t="s">
        <v>514</v>
      </c>
      <c r="G53" s="74" t="str">
        <f>IF(ISBLANK(H9),"",H9)</f>
        <v>Дибиров М.А.</v>
      </c>
      <c r="H53" s="64"/>
    </row>
    <row r="54" spans="1:13">
      <c r="A54" s="40"/>
      <c r="B54" s="31"/>
      <c r="C54" s="31"/>
      <c r="D54" s="31"/>
      <c r="E54" s="31"/>
      <c r="F54" s="31"/>
      <c r="G54" s="31"/>
      <c r="H54" s="41"/>
    </row>
  </sheetData>
  <sheetProtection sheet="1" objects="1" scenarios="1" formatCells="0" formatColumns="0"/>
  <mergeCells count="8">
    <mergeCell ref="D43:H50"/>
    <mergeCell ref="D37:E37"/>
    <mergeCell ref="D38:H41"/>
    <mergeCell ref="A6:H6"/>
    <mergeCell ref="B20:H21"/>
    <mergeCell ref="B22:H26"/>
    <mergeCell ref="B27:H31"/>
    <mergeCell ref="B32:H36"/>
  </mergeCells>
  <dataValidations count="9">
    <dataValidation type="list" allowBlank="1" showInputMessage="1" showErrorMessage="1" sqref="D9:D13">
      <formula1>INDIRECT("Должность[Должность]")</formula1>
    </dataValidation>
    <dataValidation type="list" allowBlank="1" showInputMessage="1" showErrorMessage="1" sqref="H9:H13">
      <formula1>Должность_Сотрудник</formula1>
    </dataValidation>
    <dataValidation type="list" allowBlank="1" showInputMessage="1" showErrorMessage="1" sqref="A51">
      <formula1>INDIRECT("Контраст[Название]")</formula1>
    </dataValidation>
    <dataValidation type="list" allowBlank="1" showInputMessage="1" showErrorMessage="1" sqref="B53">
      <formula1>"Извлечён,Оставлен,М/О ушито Angio-Seal™"</formula1>
    </dataValidation>
    <dataValidation type="list" allowBlank="1" showInputMessage="1" showErrorMessage="1" sqref="H18">
      <formula1>"лучевой,ульнарный,локтевой,дистальный,бедренный,rad et femoral"</formula1>
    </dataValidation>
    <dataValidation type="list" allowBlank="1" showInputMessage="1" showErrorMessage="1" sqref="B51">
      <formula1>"50 ml,100 ml,150 ml,200 ml,250 ml,300 ml,350 ml,400 ml,450 ml,500 ml,"</formula1>
    </dataValidation>
    <dataValidation type="list" allowBlank="1" showInputMessage="1" showErrorMessage="1" sqref="E15:F15 B18">
      <formula1>"Правый,Левый,Сбалансированный "</formula1>
    </dataValidation>
    <dataValidation type="list" allowBlank="1" showInputMessage="1" showErrorMessage="1" sqref="A6:H6">
      <formula1>INDIRECT("Вмешательства[Рентгенэндоваскулярная диагностика и лечение]")</formula1>
    </dataValidation>
    <dataValidation type="list" errorStyle="warning" allowBlank="1" showInputMessage="1" showErrorMessage="1" errorTitle="Нет в базе данных" error="Убедитесь что ФИО заполнено верно!" sqref="G9:G13">
      <formula1>Должность_Сотрудник</formula1>
    </dataValidation>
  </dataValidations>
  <printOptions horizontalCentered="1"/>
  <pageMargins left="0.23622047244094491" right="0.23622047244094491" top="0.35433070866141736" bottom="0" header="0.31496062992125984" footer="0.31496062992125984"/>
  <pageSetup paperSize="9" orientation="portrait" r:id="rId1"/>
  <drawing r:id="rId2"/>
  <legacyDrawing r:id="rId3"/>
  <tableParts count="2">
    <tablePart r:id="rId4"/>
    <tablePart r:id="rId5"/>
  </tableParts>
  <extLst>
    <ext xmlns:x14="http://schemas.microsoft.com/office/spreadsheetml/2009/9/main" uri="{CCE6A557-97BC-4b89-ADB6-D9C93CAAB3DF}">
      <x14:dataValidations xmlns:xm="http://schemas.microsoft.com/office/excel/2006/main" count="1">
        <x14:dataValidation type="list" allowBlank="1" showInputMessage="1" showErrorMessage="1">
          <x14:formula1>
            <xm:f>Вмешательства!$F$3:$F$9</xm:f>
          </x14:formula1>
          <xm:sqref>B16</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C00000"/>
  </sheetPr>
  <dimension ref="A1:L54"/>
  <sheetViews>
    <sheetView showGridLines="0" tabSelected="1" showWhiteSpace="0" view="pageBreakPreview" topLeftCell="A10" zoomScaleNormal="100" zoomScaleSheetLayoutView="100" zoomScalePageLayoutView="90" workbookViewId="0">
      <selection activeCell="A25" sqref="A25:H37"/>
    </sheetView>
  </sheetViews>
  <sheetFormatPr defaultColWidth="8.85546875" defaultRowHeight="15"/>
  <cols>
    <col min="1" max="1" width="18.85546875" customWidth="1"/>
    <col min="2" max="2" width="21.5703125" customWidth="1"/>
    <col min="3" max="3" width="6.28515625" customWidth="1"/>
    <col min="4" max="4" width="6.85546875" customWidth="1"/>
    <col min="5" max="5" width="4.85546875" customWidth="1"/>
    <col min="6" max="6" width="6" customWidth="1"/>
    <col min="7" max="7" width="17.7109375" customWidth="1"/>
    <col min="8" max="8" width="17.140625" customWidth="1"/>
    <col min="9" max="9" width="15.28515625" customWidth="1"/>
    <col min="10" max="10" width="7.28515625" customWidth="1"/>
  </cols>
  <sheetData>
    <row r="1" spans="1:8" ht="15.75">
      <c r="A1" s="43" t="s">
        <v>135</v>
      </c>
      <c r="B1" s="44"/>
      <c r="C1" s="44"/>
      <c r="D1" s="44"/>
      <c r="E1" s="44"/>
      <c r="F1" s="44"/>
      <c r="G1" s="44"/>
      <c r="H1" s="45"/>
    </row>
    <row r="2" spans="1:8">
      <c r="A2" s="46" t="s">
        <v>136</v>
      </c>
      <c r="B2" s="47"/>
      <c r="C2" s="47"/>
      <c r="D2" s="47"/>
      <c r="E2" s="47"/>
      <c r="F2" s="47"/>
      <c r="G2" s="47"/>
      <c r="H2" s="48"/>
    </row>
    <row r="3" spans="1:8">
      <c r="A3" s="46" t="s">
        <v>137</v>
      </c>
      <c r="B3" s="47"/>
      <c r="C3" s="47"/>
      <c r="D3" s="47"/>
      <c r="E3" s="47"/>
      <c r="F3" s="47"/>
      <c r="G3" s="47"/>
      <c r="H3" s="48"/>
    </row>
    <row r="4" spans="1:8">
      <c r="A4" s="49" t="s">
        <v>138</v>
      </c>
      <c r="B4" s="50"/>
      <c r="C4" s="50"/>
      <c r="D4" s="50"/>
      <c r="E4" s="50"/>
      <c r="F4" s="50"/>
      <c r="G4" s="50"/>
      <c r="H4" s="51"/>
    </row>
    <row r="5" spans="1:8">
      <c r="A5" s="38"/>
      <c r="H5" s="39"/>
    </row>
    <row r="6" spans="1:8" ht="15.6" customHeight="1">
      <c r="A6" s="235" t="s">
        <v>208</v>
      </c>
      <c r="B6" s="236"/>
      <c r="C6" s="236"/>
      <c r="D6" s="236"/>
      <c r="E6" s="236"/>
      <c r="F6" s="236"/>
      <c r="G6" s="236"/>
      <c r="H6" s="237"/>
    </row>
    <row r="7" spans="1:8" ht="21.6" customHeight="1">
      <c r="A7" s="235"/>
      <c r="B7" s="236"/>
      <c r="C7" s="236"/>
      <c r="D7" s="236"/>
      <c r="E7" s="236"/>
      <c r="F7" s="236"/>
      <c r="G7" s="236"/>
      <c r="H7" s="237"/>
    </row>
    <row r="8" spans="1:8" ht="17.25" thickBot="1">
      <c r="A8" s="52" t="str">
        <f>"Код по ЕНМУ:"&amp;" "&amp;IFERROR(INDEX(Вмешательства[Номенклатура мед.услуги],MATCH(ЧКВ!A6,Вмешательства[Рентгенэндоваскулярная диагностика и лечение],0)),"")</f>
        <v>Код по ЕНМУ: A16.12.004.009</v>
      </c>
      <c r="C8" s="234" t="s">
        <v>221</v>
      </c>
      <c r="D8" s="234"/>
      <c r="E8" s="234"/>
      <c r="F8" s="194">
        <v>1</v>
      </c>
      <c r="G8" s="119" t="s">
        <v>309</v>
      </c>
      <c r="H8" s="162"/>
    </row>
    <row r="9" spans="1:8" ht="15.75" thickTop="1">
      <c r="A9" s="52" t="str">
        <f>"Код модели:"&amp;" "&amp;IFERROR(IF(ISBLANK(H8),IF(A6=Вмешательства!D4,INDEX(Код.Модели[#All],MATCH(ЧКВ!B21,Код.Модели[[#All],[Диагноз]],0),MATCH(ЧКВ!C11,Вмешательства!F2:T2,0))," ")," "),"")</f>
        <v>Код модели: 21166</v>
      </c>
      <c r="C9" s="234"/>
      <c r="D9" s="234"/>
      <c r="E9" s="234"/>
      <c r="F9" s="194"/>
      <c r="G9" s="119"/>
      <c r="H9" s="39"/>
    </row>
    <row r="10" spans="1:8">
      <c r="A10" s="52" t="str">
        <f>"Код метода:"&amp;" "&amp;IFERROR(IF(ISBLANK(ЧКВ!H8),IF(A6=Вмешательства!D4,INDEX(Код.Метода[#All],MATCH(ЧКВ!B21,Код.Метода[[#All],[Диагноз]],0),MATCH(ЧКВ!C11,Вмешательства!F12:T12,0))," ")," "),"")</f>
        <v>Код метода: 47</v>
      </c>
      <c r="B10" s="193"/>
      <c r="C10" s="238"/>
      <c r="D10" s="238"/>
      <c r="E10" s="238"/>
      <c r="F10" s="198"/>
      <c r="G10" s="119"/>
      <c r="H10" s="39"/>
    </row>
    <row r="11" spans="1:8">
      <c r="A11" s="196"/>
      <c r="B11" s="201"/>
      <c r="C11" s="197">
        <f>SUM(F8:F10)</f>
        <v>1</v>
      </c>
      <c r="H11" s="39"/>
    </row>
    <row r="12" spans="1:8" ht="18.75">
      <c r="A12" s="75" t="s">
        <v>191</v>
      </c>
      <c r="B12" s="20">
        <f>КАГ!B8</f>
        <v>45078</v>
      </c>
      <c r="C12" s="12"/>
      <c r="D12" s="16" t="s">
        <v>186</v>
      </c>
      <c r="E12" s="29"/>
      <c r="F12" s="29"/>
      <c r="G12" s="17"/>
      <c r="H12" s="18"/>
    </row>
    <row r="13" spans="1:8" ht="15.75">
      <c r="A13" s="76" t="s">
        <v>193</v>
      </c>
      <c r="B13" s="22">
        <v>0.2638888888888889</v>
      </c>
      <c r="C13" s="12"/>
      <c r="D13" s="95" t="s">
        <v>172</v>
      </c>
      <c r="E13" s="93"/>
      <c r="F13" s="93"/>
      <c r="G13" s="79" t="str">
        <f>КАГ!G9</f>
        <v>Щербаков А.С.</v>
      </c>
      <c r="H13" s="91" t="str">
        <f>IF(ISBLANK(КАГ!H9),"",КАГ!H9)</f>
        <v>Дибиров М.А.</v>
      </c>
    </row>
    <row r="14" spans="1:8" ht="15.75">
      <c r="A14" s="76" t="s">
        <v>194</v>
      </c>
      <c r="B14" s="22">
        <v>0.31944444444444448</v>
      </c>
      <c r="C14" s="12"/>
      <c r="D14" s="96" t="s">
        <v>173</v>
      </c>
      <c r="E14" s="94"/>
      <c r="F14" s="94"/>
      <c r="G14" s="80" t="str">
        <f>КАГ!G10</f>
        <v>Синицина И.А.</v>
      </c>
      <c r="H14" s="92" t="str">
        <f>IF(ISBLANK(КАГ!H10),"",КАГ!H10)</f>
        <v/>
      </c>
    </row>
    <row r="15" spans="1:8" ht="16.5" thickBot="1">
      <c r="A15" s="167" t="s">
        <v>392</v>
      </c>
      <c r="B15" s="192">
        <f>IF(B14&lt;B13,B14+1,B14)-B13</f>
        <v>5.555555555555558E-2</v>
      </c>
      <c r="D15" s="96" t="s">
        <v>170</v>
      </c>
      <c r="E15" s="94"/>
      <c r="F15" s="94"/>
      <c r="G15" s="80" t="str">
        <f>КАГ!G11</f>
        <v>Бородкина С.А.</v>
      </c>
      <c r="H15" s="92" t="str">
        <f>IF(ISBLANK(КАГ!H11),"",КАГ!H11)</f>
        <v/>
      </c>
    </row>
    <row r="16" spans="1:8" ht="18" thickTop="1" thickBot="1">
      <c r="A16" s="89" t="s">
        <v>192</v>
      </c>
      <c r="B16" s="156" t="str">
        <f>КАГ!B11</f>
        <v>Сасарова Р.Е.</v>
      </c>
      <c r="D16" s="96" t="s">
        <v>303</v>
      </c>
      <c r="E16" s="94"/>
      <c r="F16" s="94"/>
      <c r="G16" s="80" t="str">
        <f>КАГ!G12</f>
        <v>Мишина Е.А</v>
      </c>
      <c r="H16" s="92" t="str">
        <f>IF(ISBLANK(КАГ!H12),"",КАГ!H12)</f>
        <v/>
      </c>
    </row>
    <row r="17" spans="1:8" ht="16.5" thickTop="1">
      <c r="A17" s="15" t="s">
        <v>8</v>
      </c>
      <c r="B17" s="67">
        <f>КАГ!B12</f>
        <v>16925</v>
      </c>
      <c r="D17" s="96" t="s">
        <v>184</v>
      </c>
      <c r="E17" s="94"/>
      <c r="F17" s="94"/>
      <c r="G17" s="80" t="str">
        <f>IF(ISBLANK(КАГ!G13),"",КАГ!G13)</f>
        <v/>
      </c>
      <c r="H17" s="92" t="str">
        <f>IF(ISBLANK(КАГ!H13),"",КАГ!H13)</f>
        <v/>
      </c>
    </row>
    <row r="18" spans="1:8" ht="15.75">
      <c r="A18" s="15" t="s">
        <v>10</v>
      </c>
      <c r="B18" s="30">
        <f>КАГ!B13</f>
        <v>77</v>
      </c>
      <c r="H18" s="39"/>
    </row>
    <row r="19" spans="1:8" ht="14.45" customHeight="1">
      <c r="A19" s="15" t="s">
        <v>12</v>
      </c>
      <c r="B19" s="68">
        <f>КАГ!B14</f>
        <v>14191</v>
      </c>
      <c r="C19" s="69"/>
      <c r="D19" s="69"/>
      <c r="E19" s="69"/>
      <c r="F19" s="69"/>
      <c r="G19" s="169" t="s">
        <v>404</v>
      </c>
      <c r="H19" s="184" t="str">
        <f>КАГ!H15</f>
        <v>25:01</v>
      </c>
    </row>
    <row r="20" spans="1:8" ht="14.45" customHeight="1">
      <c r="A20" s="15" t="s">
        <v>133</v>
      </c>
      <c r="B20" s="68">
        <f>КАГ!B15</f>
        <v>35</v>
      </c>
      <c r="C20" s="70"/>
      <c r="D20" s="70"/>
      <c r="E20" s="70"/>
      <c r="F20" s="70"/>
      <c r="G20" s="170" t="s">
        <v>409</v>
      </c>
      <c r="H20" s="185">
        <f>КАГ!H16</f>
        <v>11158</v>
      </c>
    </row>
    <row r="21" spans="1:8" ht="14.45" customHeight="1">
      <c r="A21" s="15" t="s">
        <v>106</v>
      </c>
      <c r="B21" s="67" t="str">
        <f>КАГ!B16</f>
        <v>ОКС с ↑ ST</v>
      </c>
      <c r="C21" s="70"/>
      <c r="E21" s="71"/>
      <c r="F21" s="71"/>
      <c r="G21" s="171" t="s">
        <v>393</v>
      </c>
      <c r="H21" s="172">
        <f>КАГ!H17</f>
        <v>21.200199999999999</v>
      </c>
    </row>
    <row r="22" spans="1:8" ht="14.45" customHeight="1">
      <c r="A22" s="57" t="str">
        <f>КАГ!G18</f>
        <v>Доступ:</v>
      </c>
      <c r="B22" s="77" t="str">
        <f>КАГ!H18</f>
        <v>лучевой</v>
      </c>
      <c r="C22" s="70"/>
      <c r="D22" s="70"/>
      <c r="E22" s="70"/>
      <c r="F22" s="70"/>
      <c r="G22" s="188" t="str">
        <f>IF(B21=Вмешательства!F3,Вмешательства!F19,"")</f>
        <v>Реканализация:</v>
      </c>
      <c r="H22" s="189">
        <f>IFERROR(SUM(IF($B$21=Вмешательства!F3,SUM(КАГ!$B$9+0.01),"")),"")</f>
        <v>0.26694444444444448</v>
      </c>
    </row>
    <row r="23" spans="1:8" ht="14.45" customHeight="1">
      <c r="A23" s="65" t="s">
        <v>396</v>
      </c>
      <c r="B23" s="176" t="s">
        <v>395</v>
      </c>
      <c r="C23" s="166"/>
      <c r="D23" s="166"/>
      <c r="E23" s="166"/>
      <c r="F23" s="166"/>
      <c r="H23" s="39"/>
    </row>
    <row r="24" spans="1:8" ht="14.45" customHeight="1">
      <c r="A24" s="187" t="s">
        <v>394</v>
      </c>
      <c r="B24" s="174"/>
      <c r="C24" s="174"/>
      <c r="D24" s="174"/>
      <c r="E24" s="174"/>
      <c r="F24" s="174"/>
      <c r="G24" s="174"/>
      <c r="H24" s="175"/>
    </row>
    <row r="25" spans="1:8" ht="14.45" customHeight="1">
      <c r="A25" s="242" t="s">
        <v>523</v>
      </c>
      <c r="B25" s="243"/>
      <c r="C25" s="243"/>
      <c r="D25" s="243"/>
      <c r="E25" s="243"/>
      <c r="F25" s="243"/>
      <c r="G25" s="243"/>
      <c r="H25" s="244"/>
    </row>
    <row r="26" spans="1:8" ht="14.45" customHeight="1">
      <c r="A26" s="245"/>
      <c r="B26" s="243"/>
      <c r="C26" s="243"/>
      <c r="D26" s="243"/>
      <c r="E26" s="243"/>
      <c r="F26" s="243"/>
      <c r="G26" s="243"/>
      <c r="H26" s="244"/>
    </row>
    <row r="27" spans="1:8" ht="14.45" customHeight="1">
      <c r="A27" s="245"/>
      <c r="B27" s="243"/>
      <c r="C27" s="243"/>
      <c r="D27" s="243"/>
      <c r="E27" s="243"/>
      <c r="F27" s="243"/>
      <c r="G27" s="243"/>
      <c r="H27" s="244"/>
    </row>
    <row r="28" spans="1:8" ht="14.45" customHeight="1">
      <c r="A28" s="245"/>
      <c r="B28" s="243"/>
      <c r="C28" s="243"/>
      <c r="D28" s="243"/>
      <c r="E28" s="243"/>
      <c r="F28" s="243"/>
      <c r="G28" s="243"/>
      <c r="H28" s="244"/>
    </row>
    <row r="29" spans="1:8" ht="14.45" customHeight="1">
      <c r="A29" s="245"/>
      <c r="B29" s="243"/>
      <c r="C29" s="243"/>
      <c r="D29" s="243"/>
      <c r="E29" s="243"/>
      <c r="F29" s="243"/>
      <c r="G29" s="243"/>
      <c r="H29" s="244"/>
    </row>
    <row r="30" spans="1:8" ht="14.45" customHeight="1">
      <c r="A30" s="245"/>
      <c r="B30" s="243"/>
      <c r="C30" s="243"/>
      <c r="D30" s="243"/>
      <c r="E30" s="243"/>
      <c r="F30" s="243"/>
      <c r="G30" s="243"/>
      <c r="H30" s="244"/>
    </row>
    <row r="31" spans="1:8" ht="14.45" customHeight="1">
      <c r="A31" s="245"/>
      <c r="B31" s="243"/>
      <c r="C31" s="243"/>
      <c r="D31" s="243"/>
      <c r="E31" s="243"/>
      <c r="F31" s="243"/>
      <c r="G31" s="243"/>
      <c r="H31" s="244"/>
    </row>
    <row r="32" spans="1:8" ht="14.45" customHeight="1">
      <c r="A32" s="245"/>
      <c r="B32" s="243"/>
      <c r="C32" s="243"/>
      <c r="D32" s="243"/>
      <c r="E32" s="243"/>
      <c r="F32" s="243"/>
      <c r="G32" s="243"/>
      <c r="H32" s="244"/>
    </row>
    <row r="33" spans="1:12" ht="14.45" customHeight="1">
      <c r="A33" s="245"/>
      <c r="B33" s="243"/>
      <c r="C33" s="243"/>
      <c r="D33" s="243"/>
      <c r="E33" s="243"/>
      <c r="F33" s="243"/>
      <c r="G33" s="243"/>
      <c r="H33" s="244"/>
    </row>
    <row r="34" spans="1:12" ht="14.45" customHeight="1">
      <c r="A34" s="245"/>
      <c r="B34" s="243"/>
      <c r="C34" s="243"/>
      <c r="D34" s="243"/>
      <c r="E34" s="243"/>
      <c r="F34" s="243"/>
      <c r="G34" s="243"/>
      <c r="H34" s="244"/>
    </row>
    <row r="35" spans="1:12" ht="14.45" customHeight="1">
      <c r="A35" s="245"/>
      <c r="B35" s="243"/>
      <c r="C35" s="243"/>
      <c r="D35" s="243"/>
      <c r="E35" s="243"/>
      <c r="F35" s="243"/>
      <c r="G35" s="243"/>
      <c r="H35" s="244"/>
    </row>
    <row r="36" spans="1:12" ht="14.45" customHeight="1">
      <c r="A36" s="245"/>
      <c r="B36" s="243"/>
      <c r="C36" s="243"/>
      <c r="D36" s="243"/>
      <c r="E36" s="243"/>
      <c r="F36" s="243"/>
      <c r="G36" s="243"/>
      <c r="H36" s="244"/>
    </row>
    <row r="37" spans="1:12" ht="14.45" customHeight="1">
      <c r="A37" s="245"/>
      <c r="B37" s="243"/>
      <c r="C37" s="243"/>
      <c r="D37" s="243"/>
      <c r="E37" s="243"/>
      <c r="F37" s="243"/>
      <c r="G37" s="243"/>
      <c r="H37" s="244"/>
    </row>
    <row r="38" spans="1:12" ht="14.45" customHeight="1">
      <c r="A38" s="181" t="s">
        <v>400</v>
      </c>
      <c r="B38" s="179"/>
      <c r="C38" s="180"/>
      <c r="D38" s="180"/>
      <c r="E38" s="190" t="str">
        <f>IF(A6=Вмешательства!D4,Вмешательства!V16,IF(ЧКВ!A6=Вмешательства!D36,Вмешательства!V16,"-----"))</f>
        <v>СТЕНТ/Ы</v>
      </c>
      <c r="F38" s="180"/>
      <c r="G38" s="183"/>
    </row>
    <row r="39" spans="1:12" ht="15.75">
      <c r="A39" s="177" t="s">
        <v>397</v>
      </c>
      <c r="B39" s="70" t="s">
        <v>399</v>
      </c>
      <c r="C39" s="122"/>
      <c r="D39" s="123" t="s">
        <v>187</v>
      </c>
      <c r="E39" s="72"/>
      <c r="F39" s="72"/>
      <c r="G39" s="72"/>
      <c r="H39" s="73"/>
    </row>
    <row r="40" spans="1:12" ht="14.45" customHeight="1">
      <c r="A40" s="178" t="s">
        <v>398</v>
      </c>
      <c r="B40" s="182" t="s">
        <v>391</v>
      </c>
      <c r="C40" s="121"/>
      <c r="D40" s="239" t="s">
        <v>405</v>
      </c>
      <c r="E40" s="240"/>
      <c r="F40" s="240"/>
      <c r="G40" s="240"/>
      <c r="H40" s="241"/>
    </row>
    <row r="41" spans="1:12" ht="14.45" customHeight="1">
      <c r="A41" s="32"/>
      <c r="B41" s="28"/>
      <c r="C41" s="121"/>
      <c r="D41" s="240"/>
      <c r="E41" s="240"/>
      <c r="F41" s="240"/>
      <c r="G41" s="240"/>
      <c r="H41" s="241"/>
    </row>
    <row r="42" spans="1:12" ht="14.45" customHeight="1">
      <c r="A42" s="32"/>
      <c r="B42" s="28"/>
      <c r="C42" s="121"/>
      <c r="D42" s="240"/>
      <c r="E42" s="240"/>
      <c r="F42" s="240"/>
      <c r="G42" s="240"/>
      <c r="H42" s="241"/>
    </row>
    <row r="43" spans="1:12" ht="14.45" customHeight="1">
      <c r="A43" s="32"/>
      <c r="B43" s="28"/>
      <c r="C43" s="121"/>
      <c r="D43" s="240"/>
      <c r="E43" s="240"/>
      <c r="F43" s="240"/>
      <c r="G43" s="240"/>
      <c r="H43" s="241"/>
    </row>
    <row r="44" spans="1:12" ht="14.45" customHeight="1">
      <c r="A44" s="32"/>
      <c r="B44" s="28"/>
      <c r="C44" s="121"/>
      <c r="D44" s="240"/>
      <c r="E44" s="240"/>
      <c r="F44" s="240"/>
      <c r="G44" s="240"/>
      <c r="H44" s="241"/>
      <c r="L44" s="164"/>
    </row>
    <row r="45" spans="1:12" ht="14.45" customHeight="1">
      <c r="A45" s="32"/>
      <c r="B45" s="28"/>
      <c r="C45" s="121"/>
      <c r="D45" s="240"/>
      <c r="E45" s="240"/>
      <c r="F45" s="240"/>
      <c r="G45" s="240"/>
      <c r="H45" s="241"/>
    </row>
    <row r="46" spans="1:12" ht="14.45" customHeight="1">
      <c r="A46" s="32"/>
      <c r="B46" s="28"/>
      <c r="C46" s="121"/>
      <c r="D46" s="240"/>
      <c r="E46" s="240"/>
      <c r="F46" s="240"/>
      <c r="G46" s="240"/>
      <c r="H46" s="241"/>
    </row>
    <row r="47" spans="1:12" ht="14.45" customHeight="1">
      <c r="A47" s="38"/>
      <c r="C47" s="121"/>
      <c r="D47" s="240"/>
      <c r="E47" s="240"/>
      <c r="F47" s="240"/>
      <c r="G47" s="240"/>
      <c r="H47" s="241"/>
    </row>
    <row r="48" spans="1:12" ht="14.45" customHeight="1">
      <c r="A48" s="38"/>
      <c r="C48" s="121"/>
      <c r="D48" s="240"/>
      <c r="E48" s="240"/>
      <c r="F48" s="240"/>
      <c r="G48" s="240"/>
      <c r="H48" s="241"/>
    </row>
    <row r="49" spans="1:8" ht="14.45" customHeight="1">
      <c r="A49" s="38"/>
      <c r="C49" s="121"/>
      <c r="D49" s="240"/>
      <c r="E49" s="240"/>
      <c r="F49" s="240"/>
      <c r="G49" s="240"/>
      <c r="H49" s="241"/>
    </row>
    <row r="50" spans="1:8">
      <c r="A50" s="62" t="s">
        <v>199</v>
      </c>
      <c r="B50" s="63" t="s">
        <v>522</v>
      </c>
      <c r="H50" s="39"/>
    </row>
    <row r="51" spans="1:8">
      <c r="A51" s="65" t="s">
        <v>206</v>
      </c>
      <c r="B51" s="66" t="s">
        <v>311</v>
      </c>
      <c r="G51" s="74" t="str">
        <f>$G$13</f>
        <v>Щербаков А.С.</v>
      </c>
      <c r="H51" s="64"/>
    </row>
    <row r="52" spans="1:8">
      <c r="A52" s="225" t="s">
        <v>375</v>
      </c>
      <c r="B52" s="226"/>
      <c r="C52" s="226"/>
      <c r="D52" s="226"/>
      <c r="E52" s="226"/>
      <c r="F52" s="227"/>
      <c r="H52" s="39"/>
    </row>
    <row r="53" spans="1:8" ht="15" customHeight="1">
      <c r="A53" s="228"/>
      <c r="B53" s="229"/>
      <c r="C53" s="229"/>
      <c r="D53" s="229"/>
      <c r="E53" s="229"/>
      <c r="F53" s="230"/>
      <c r="G53" s="74" t="str">
        <f>IF(ISBLANK(H13),"",H13)</f>
        <v>Дибиров М.А.</v>
      </c>
      <c r="H53" s="64"/>
    </row>
    <row r="54" spans="1:8">
      <c r="A54" s="231"/>
      <c r="B54" s="232"/>
      <c r="C54" s="232"/>
      <c r="D54" s="232"/>
      <c r="E54" s="232"/>
      <c r="F54" s="233"/>
      <c r="G54" s="31"/>
      <c r="H54" s="41"/>
    </row>
  </sheetData>
  <sheetProtection sheet="1" formatCells="0" formatColumns="0"/>
  <mergeCells count="7">
    <mergeCell ref="A52:F54"/>
    <mergeCell ref="C8:E8"/>
    <mergeCell ref="A6:H7"/>
    <mergeCell ref="C9:E9"/>
    <mergeCell ref="C10:E10"/>
    <mergeCell ref="D40:H49"/>
    <mergeCell ref="A25:H37"/>
  </mergeCells>
  <phoneticPr fontId="14" type="noConversion"/>
  <dataValidations count="9">
    <dataValidation type="list" allowBlank="1" showInputMessage="1" showErrorMessage="1" sqref="B50 B40">
      <formula1>"50 ml,100 ml,150 ml,200 ml,250 ml,300 ml,350 ml,400 ml,450 ml,500 ml,"</formula1>
    </dataValidation>
    <dataValidation type="list" allowBlank="1" showInputMessage="1" showErrorMessage="1" sqref="B51">
      <formula1>"Извлечён,Оставлен,М/О ушито Angio-Seal™"</formula1>
    </dataValidation>
    <dataValidation type="list" allowBlank="1" showInputMessage="1" showErrorMessage="1" sqref="A50">
      <formula1>INDIRECT("Контраст[Название]")</formula1>
    </dataValidation>
    <dataValidation type="list" allowBlank="1" showInputMessage="1" showErrorMessage="1" sqref="A6">
      <formula1>INDIRECT("Вмешательства[Рентгенэндоваскулярная диагностика и лечение]")</formula1>
    </dataValidation>
    <dataValidation type="list" allowBlank="1" showInputMessage="1" showErrorMessage="1" sqref="D13:F17">
      <formula1>INDIRECT("Должность[Должность]")</formula1>
    </dataValidation>
    <dataValidation type="list" allowBlank="1" showInputMessage="1" showErrorMessage="1" sqref="C8:E10">
      <formula1>INDIRECT("Локализация[Локализация]")</formula1>
    </dataValidation>
    <dataValidation type="list" allowBlank="1" showInputMessage="1" showErrorMessage="1" sqref="G9:G10">
      <formula1>"DES,BMS"</formula1>
    </dataValidation>
    <dataValidation type="list" allowBlank="1" showInputMessage="1" showErrorMessage="1" sqref="B23">
      <formula1>"м/а,общий"</formula1>
    </dataValidation>
    <dataValidation type="list" allowBlank="1" showInputMessage="1" showErrorMessage="1" sqref="B39">
      <mc:AlternateContent xmlns:x12ac="http://schemas.microsoft.com/office/spreadsheetml/2011/1/ac" xmlns:mc="http://schemas.openxmlformats.org/markup-compatibility/2006">
        <mc:Choice Requires="x12ac">
          <x12ac:list>НЕТ,"ДА, см описание ",</x12ac:list>
        </mc:Choice>
        <mc:Fallback>
          <formula1>"НЕТ,ДА, см описание ,"</formula1>
        </mc:Fallback>
      </mc:AlternateContent>
    </dataValidation>
  </dataValidations>
  <printOptions horizontalCentered="1"/>
  <pageMargins left="0.23622047244094491" right="0.23622047244094491" top="0.35433070866141736" bottom="0" header="0.31496062992125984" footer="0.31496062992125984"/>
  <pageSetup paperSize="9" orientation="portrait" r:id="rId1"/>
  <ignoredErrors>
    <ignoredError sqref="B12 B22" unlockedFormula="1"/>
  </ignoredErrors>
  <drawing r:id="rId2"/>
  <legacyDrawing r:id="rId3"/>
  <tableParts count="2">
    <tablePart r:id="rId4"/>
    <tablePart r:id="rId5"/>
  </tableParts>
  <extLst>
    <ext xmlns:x14="http://schemas.microsoft.com/office/spreadsheetml/2009/9/main" uri="{CCE6A557-97BC-4b89-ADB6-D9C93CAAB3DF}">
      <x14:dataValidations xmlns:xm="http://schemas.microsoft.com/office/excel/2006/main" count="3">
        <x14:dataValidation type="list" allowBlank="1" showInputMessage="1" showErrorMessage="1">
          <x14:formula1>
            <xm:f>Вмешательства!$F$23:$F$24</xm:f>
          </x14:formula1>
          <xm:sqref>H8</xm:sqref>
        </x14:dataValidation>
        <x14:dataValidation type="list" allowBlank="1" showInputMessage="1" showErrorMessage="1">
          <x14:formula1>
            <xm:f>Вмешательства!$H$2:$T$2</xm:f>
          </x14:formula1>
          <xm:sqref>F8:F10</xm:sqref>
        </x14:dataValidation>
        <x14:dataValidation type="list" allowBlank="1" showInputMessage="1" showErrorMessage="1">
          <x14:formula1>
            <xm:f>'Расходный материал'!$AN$2:$AN$3</xm:f>
          </x14:formula1>
          <xm:sqref>G8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1"/>
  <sheetViews>
    <sheetView showGridLines="0" showWhiteSpace="0" view="pageBreakPreview" topLeftCell="A4" zoomScaleNormal="90" zoomScaleSheetLayoutView="100" zoomScalePageLayoutView="80" workbookViewId="0">
      <selection activeCell="C4" sqref="C4"/>
    </sheetView>
  </sheetViews>
  <sheetFormatPr defaultRowHeight="15"/>
  <cols>
    <col min="1" max="1" width="18.7109375" customWidth="1"/>
    <col min="2" max="2" width="45.85546875" customWidth="1"/>
    <col min="3" max="3" width="15.7109375" customWidth="1"/>
    <col min="4" max="4" width="19.85546875" customWidth="1"/>
    <col min="5" max="5" width="7.7109375" bestFit="1" customWidth="1"/>
    <col min="6" max="8" width="10.7109375" bestFit="1" customWidth="1"/>
    <col min="9" max="13" width="11.7109375" bestFit="1" customWidth="1"/>
  </cols>
  <sheetData>
    <row r="1" spans="1:4">
      <c r="A1" s="27"/>
      <c r="B1" s="113"/>
      <c r="C1" s="113"/>
      <c r="D1" s="114"/>
    </row>
    <row r="2" spans="1:4" ht="19.899999999999999" customHeight="1">
      <c r="A2" s="97" t="s">
        <v>98</v>
      </c>
      <c r="B2" s="98">
        <f>$D$10</f>
        <v>45078</v>
      </c>
      <c r="C2" s="155" t="str">
        <f>IF(ЧКВ!A6=Вмешательства!D4,Вмешательства!F20,IF(ЧКВ!A6=Вмешательства!D36,Вмешательства!F20,Вмешательства!F22))</f>
        <v>ВМП 1</v>
      </c>
      <c r="D2" s="99" t="s">
        <v>99</v>
      </c>
    </row>
    <row r="3" spans="1:4" ht="20.45" customHeight="1">
      <c r="A3" s="100" t="s">
        <v>97</v>
      </c>
      <c r="B3" s="101"/>
      <c r="D3" s="39"/>
    </row>
    <row r="4" spans="1:4" ht="17.25" thickBot="1">
      <c r="A4" s="149" t="s">
        <v>195</v>
      </c>
      <c r="B4" s="150" t="s">
        <v>105</v>
      </c>
      <c r="C4" s="151" t="s">
        <v>15</v>
      </c>
      <c r="D4" s="152" t="str">
        <f>КАГ!$B$11</f>
        <v>Сасарова Р.Е.</v>
      </c>
    </row>
    <row r="5" spans="1:4" ht="15.75" thickTop="1">
      <c r="A5" s="134" t="str">
        <f>IFERROR(INDEX(Вмешательства[Номенклатура мед.услуги],MATCH(Манипуляции[[#This Row],[Наименование процедуры, манипуляции]],Вмешательства[Рентгенэндоваскулярная диагностика и лечение],0)),"")</f>
        <v>A06.10.006</v>
      </c>
      <c r="B5" s="135" t="str">
        <f>IF(ISBLANK(КАГ!A6),"",КАГ!A6)</f>
        <v>КОРОНАРОГРАФИЯ</v>
      </c>
      <c r="C5" s="133" t="s">
        <v>8</v>
      </c>
      <c r="D5" s="103">
        <f>КАГ!$B$12</f>
        <v>16925</v>
      </c>
    </row>
    <row r="6" spans="1:4" ht="30">
      <c r="A6" s="134" t="str">
        <f>IFERROR(INDEX(Вмешательства[Номенклатура мед.услуги],MATCH(Манипуляции[[#This Row],[Наименование процедуры, манипуляции]],Вмешательства[Рентгенэндоваскулярная диагностика и лечение],0)),"")</f>
        <v>A16.12.004.009</v>
      </c>
      <c r="B6" s="136" t="str">
        <f>ЧКВ!A6</f>
        <v xml:space="preserve">Транслюминальная баллонная ангиопластика и стентирование коронарных артерий. </v>
      </c>
      <c r="C6" s="133" t="s">
        <v>10</v>
      </c>
      <c r="D6" s="104">
        <f>DATEDIF(D5,D10,"y")</f>
        <v>77</v>
      </c>
    </row>
    <row r="7" spans="1:4">
      <c r="A7" s="38"/>
      <c r="C7" s="102" t="s">
        <v>12</v>
      </c>
      <c r="D7" s="104">
        <f>КАГ!$B$14</f>
        <v>14191</v>
      </c>
    </row>
    <row r="8" spans="1:4">
      <c r="A8" s="199" t="str">
        <f>ЧКВ!$A$9</f>
        <v>Код модели: 21166</v>
      </c>
      <c r="B8" s="105"/>
      <c r="C8" s="102" t="s">
        <v>133</v>
      </c>
      <c r="D8" s="104">
        <f>КАГ!$B$15</f>
        <v>35</v>
      </c>
    </row>
    <row r="9" spans="1:4">
      <c r="A9" s="199" t="str">
        <f>ЧКВ!$A$10</f>
        <v>Код метода: 47</v>
      </c>
      <c r="C9" s="106" t="s">
        <v>106</v>
      </c>
      <c r="D9" s="104" t="str">
        <f>КАГ!$B$16</f>
        <v>ОКС с ↑ ST</v>
      </c>
    </row>
    <row r="10" spans="1:4">
      <c r="A10" s="200"/>
      <c r="B10" s="31"/>
      <c r="C10" s="153" t="s">
        <v>13</v>
      </c>
      <c r="D10" s="154">
        <f>КАГ!$B$8</f>
        <v>45078</v>
      </c>
    </row>
    <row r="11" spans="1:4">
      <c r="A11" s="27"/>
      <c r="B11" s="113"/>
      <c r="C11" s="113"/>
      <c r="D11" s="114"/>
    </row>
    <row r="12" spans="1:4" ht="18.75" customHeight="1">
      <c r="A12" s="138" t="s">
        <v>336</v>
      </c>
      <c r="B12" s="139" t="s">
        <v>0</v>
      </c>
      <c r="C12" s="139" t="s">
        <v>14</v>
      </c>
      <c r="D12" s="140" t="s">
        <v>100</v>
      </c>
    </row>
    <row r="13" spans="1:4" ht="27.75" customHeight="1">
      <c r="A13" s="141" t="str">
        <f>IFERROR(INDEX(Расходка[[Тип расходного материала ]],MATCH(Карта_Учёта[[#This Row],[Наименование расходного материала]],Расходка[Наименование расходного материала],0)),"")</f>
        <v>Индефлятор</v>
      </c>
      <c r="B13" s="157" t="s">
        <v>518</v>
      </c>
      <c r="C13" s="191"/>
      <c r="D13" s="142">
        <v>1</v>
      </c>
    </row>
    <row r="14" spans="1:4" ht="27.75" customHeight="1">
      <c r="A14" s="143" t="str">
        <f>IFERROR(INDEX(Расходка[[Тип расходного материала ]],MATCH(Карта_Учёта[[#This Row],[Наименование расходного материала]],Расходка[Наименование расходного материала],0)),"")</f>
        <v xml:space="preserve">Коронарный проводник </v>
      </c>
      <c r="B14" s="158" t="s">
        <v>315</v>
      </c>
      <c r="C14" s="137"/>
      <c r="D14" s="142">
        <v>1</v>
      </c>
    </row>
    <row r="15" spans="1:4" ht="27.75" customHeight="1">
      <c r="A15" s="143" t="str">
        <f>IFERROR(INDEX(Расходка[[Тип расходного материала ]],MATCH(Карта_Учёта[[#This Row],[Наименование расходного материала]],Расходка[Наименование расходного материала],0)),"")</f>
        <v xml:space="preserve">Коронарный стент </v>
      </c>
      <c r="B15" s="158" t="s">
        <v>324</v>
      </c>
      <c r="C15" s="137" t="s">
        <v>470</v>
      </c>
      <c r="D15" s="142">
        <v>1</v>
      </c>
    </row>
    <row r="16" spans="1:4" ht="27.75" customHeight="1">
      <c r="A16" s="143" t="str">
        <f>IFERROR(INDEX(Расходка[[Тип расходного материала ]],MATCH(Карта_Учёта[[#This Row],[Наименование расходного материала]],Расходка[Наименование расходного материала],0)),"")</f>
        <v>Проводниковый катетер</v>
      </c>
      <c r="B16" s="158" t="s">
        <v>329</v>
      </c>
      <c r="C16" s="137"/>
      <c r="D16" s="142">
        <v>1</v>
      </c>
    </row>
    <row r="17" spans="1:4" ht="27.75" customHeight="1">
      <c r="A17" s="143" t="str">
        <f>IFERROR(INDEX(Расходка[[Тип расходного материала ]],MATCH(Карта_Учёта[[#This Row],[Наименование расходного материала]],Расходка[Наименование расходного материала],0)),"")</f>
        <v>Баллонный катетер</v>
      </c>
      <c r="B17" s="158" t="s">
        <v>277</v>
      </c>
      <c r="C17" s="137" t="s">
        <v>415</v>
      </c>
      <c r="D17" s="142">
        <v>1</v>
      </c>
    </row>
    <row r="18" spans="1:4" ht="27.75" customHeight="1">
      <c r="A18" s="143" t="str">
        <f>IFERROR(INDEX(Расходка[[Тип расходного материала ]],MATCH(Карта_Учёта[[#This Row],[Наименование расходного материала]],Расходка[Наименование расходного материала],0)),"")</f>
        <v/>
      </c>
      <c r="B18" s="158"/>
      <c r="C18" s="137"/>
      <c r="D18" s="142"/>
    </row>
    <row r="19" spans="1:4" ht="27.75" customHeight="1">
      <c r="A19" s="143" t="str">
        <f>IFERROR(INDEX(Расходка[[Тип расходного материала ]],MATCH(Карта_Учёта[[#This Row],[Наименование расходного материала]],Расходка[Наименование расходного материала],0)),"")</f>
        <v/>
      </c>
      <c r="B19" s="158"/>
      <c r="C19" s="186"/>
      <c r="D19" s="142"/>
    </row>
    <row r="20" spans="1:4" ht="27.75" customHeight="1">
      <c r="A20" s="143" t="str">
        <f>IFERROR(INDEX(Расходка[[Тип расходного материала ]],MATCH(Карта_Учёта[[#This Row],[Наименование расходного материала]],Расходка[Наименование расходного материала],0)),"")</f>
        <v/>
      </c>
      <c r="B20" s="159"/>
      <c r="C20" s="137"/>
      <c r="D20" s="142"/>
    </row>
    <row r="21" spans="1:4" ht="27.75" customHeight="1">
      <c r="A21" s="143" t="str">
        <f>IFERROR(INDEX(Расходка[[Тип расходного материала ]],MATCH(Карта_Учёта[[#This Row],[Наименование расходного материала]],Расходка[Наименование расходного материала],0)),"")</f>
        <v/>
      </c>
      <c r="B21" s="158"/>
      <c r="C21" s="137"/>
      <c r="D21" s="142"/>
    </row>
    <row r="22" spans="1:4" ht="27.75" customHeight="1">
      <c r="A22" s="143" t="str">
        <f>IFERROR(INDEX(Расходка[[Тип расходного материала ]],MATCH(Карта_Учёта[[#This Row],[Наименование расходного материала]],Расходка[Наименование расходного материала],0)),"")</f>
        <v/>
      </c>
      <c r="B22" s="158"/>
      <c r="C22" s="137"/>
      <c r="D22" s="144"/>
    </row>
    <row r="23" spans="1:4" ht="27.75" customHeight="1">
      <c r="A23" s="143" t="str">
        <f>IFERROR(INDEX(Расходка[[Тип расходного материала ]],MATCH(Карта_Учёта[[#This Row],[Наименование расходного материала]],Расходка[Наименование расходного материала],0)),"")</f>
        <v/>
      </c>
      <c r="B23" s="158"/>
      <c r="C23" s="137"/>
      <c r="D23" s="144"/>
    </row>
    <row r="24" spans="1:4" ht="27.75" customHeight="1">
      <c r="A24" s="145" t="str">
        <f>IFERROR(INDEX(Расходка[[Тип расходного материала ]],MATCH(Карта_Учёта[[#This Row],[Наименование расходного материала]],Расходка[Наименование расходного материала],0)),"")</f>
        <v/>
      </c>
      <c r="B24" s="158"/>
      <c r="C24" s="137"/>
      <c r="D24" s="144"/>
    </row>
    <row r="25" spans="1:4" ht="27.75" customHeight="1">
      <c r="A25" s="146" t="str">
        <f>IFERROR(INDEX(Расходка[[Тип расходного материала ]],MATCH(Карта_Учёта[[#This Row],[Наименование расходного материала]],Расходка[Наименование расходного материала],0)),"")</f>
        <v/>
      </c>
      <c r="B25" s="160"/>
      <c r="C25" s="147"/>
      <c r="D25" s="148"/>
    </row>
    <row r="26" spans="1:4" ht="14.45" customHeight="1">
      <c r="A26" s="107" t="str">
        <f>IFERROR(INDEX(Расходка[[Тип расходного материала ]],MATCH(Карта_Учёта[[#This Row],[Наименование расходного материала]],Расходка[Наименование расходного материала],0)),"")</f>
        <v/>
      </c>
      <c r="B26" s="109"/>
      <c r="C26" s="110"/>
      <c r="D26" s="108"/>
    </row>
    <row r="27" spans="1:4" ht="14.45" customHeight="1">
      <c r="A27" s="107" t="str">
        <f>IFERROR(INDEX(Расходка[[Тип расходного материала ]],MATCH(Карта_Учёта[[#This Row],[Наименование расходного материала]],Расходка[Наименование расходного материала],0)),"")</f>
        <v/>
      </c>
      <c r="B27" s="109"/>
      <c r="C27" s="110"/>
      <c r="D27" s="108"/>
    </row>
    <row r="28" spans="1:4" ht="14.45" customHeight="1">
      <c r="A28" s="38" t="s">
        <v>11</v>
      </c>
      <c r="B28" t="s">
        <v>11</v>
      </c>
      <c r="D28" s="39"/>
    </row>
    <row r="29" spans="1:4" ht="14.45" customHeight="1">
      <c r="A29" s="38" t="s">
        <v>11</v>
      </c>
      <c r="B29" t="s">
        <v>11</v>
      </c>
      <c r="D29" s="39"/>
    </row>
    <row r="30" spans="1:4" ht="14.45" customHeight="1">
      <c r="A30" s="38" t="s">
        <v>11</v>
      </c>
      <c r="B30" t="s">
        <v>11</v>
      </c>
      <c r="D30" s="39"/>
    </row>
    <row r="31" spans="1:4" ht="14.45" customHeight="1">
      <c r="A31" s="38" t="s">
        <v>11</v>
      </c>
      <c r="B31" t="s">
        <v>11</v>
      </c>
      <c r="D31" s="39"/>
    </row>
    <row r="32" spans="1:4" ht="14.45" customHeight="1">
      <c r="A32" s="38" t="s">
        <v>11</v>
      </c>
      <c r="D32" s="39"/>
    </row>
    <row r="33" spans="1:4" ht="14.45" customHeight="1">
      <c r="A33" s="38"/>
      <c r="D33" s="39"/>
    </row>
    <row r="34" spans="1:4" ht="14.45" customHeight="1">
      <c r="A34" s="38"/>
      <c r="D34" s="39"/>
    </row>
    <row r="35" spans="1:4" ht="19.899999999999999" customHeight="1">
      <c r="A35" s="38"/>
      <c r="B35" s="111" t="s">
        <v>381</v>
      </c>
      <c r="C35" s="13"/>
      <c r="D35" s="39"/>
    </row>
    <row r="36" spans="1:4" ht="19.899999999999999" customHeight="1">
      <c r="A36" s="38"/>
      <c r="D36" s="39"/>
    </row>
    <row r="37" spans="1:4" ht="19.899999999999999" customHeight="1">
      <c r="A37" s="38"/>
      <c r="B37" s="118" t="str">
        <f>"Оператор:"&amp;" "&amp;ЧКВ!$G$13</f>
        <v>Оператор: Щербаков А.С.</v>
      </c>
      <c r="C37" s="13"/>
      <c r="D37" s="39"/>
    </row>
    <row r="38" spans="1:4" ht="19.899999999999999" customHeight="1">
      <c r="A38" s="38"/>
      <c r="D38" s="39"/>
    </row>
    <row r="39" spans="1:4" ht="19.899999999999999" customHeight="1">
      <c r="A39" s="38"/>
      <c r="B39" s="112" t="s">
        <v>372</v>
      </c>
      <c r="C39" s="115"/>
      <c r="D39" s="39"/>
    </row>
    <row r="40" spans="1:4" ht="19.899999999999999" customHeight="1">
      <c r="A40" s="40"/>
      <c r="B40" s="31"/>
      <c r="C40" s="31"/>
      <c r="D40" s="41"/>
    </row>
    <row r="41" spans="1:4" ht="14.45" customHeight="1">
      <c r="C41" s="11"/>
    </row>
  </sheetData>
  <sheetProtection formatCells="0" formatColumns="0" formatRows="0" sort="0" autoFilter="0"/>
  <phoneticPr fontId="14" type="noConversion"/>
  <dataValidations count="17">
    <dataValidation allowBlank="1" showInputMessage="1" sqref="B5:B6"/>
    <dataValidation type="list" errorStyle="warning" allowBlank="1" showInputMessage="1" showErrorMessage="1" errorTitle="Ой)))" error="Размера нет в базе данных!" sqref="C13:C14 C16:C25">
      <formula1>Размеры_стентов_балонов</formula1>
    </dataValidation>
    <dataValidation type="list" allowBlank="1" showInputMessage="1" sqref="B13">
      <formula1>ВЫП.Список_Расходка_1</formula1>
    </dataValidation>
    <dataValidation type="list" allowBlank="1" showInputMessage="1" sqref="B14">
      <formula1>ВЫП.Список_Расходка_2</formula1>
    </dataValidation>
    <dataValidation type="list" allowBlank="1" showInputMessage="1" sqref="B15">
      <formula1>ВЫП.Список_Расходка_3</formula1>
    </dataValidation>
    <dataValidation type="list" allowBlank="1" showInputMessage="1" sqref="B16">
      <formula1>ВЫП.Список_Расходка_4</formula1>
    </dataValidation>
    <dataValidation type="list" allowBlank="1" showInputMessage="1" showErrorMessage="1" sqref="B39 B35">
      <formula1>INDIRECT("Сотрудники[Должность: ФИО]")</formula1>
    </dataValidation>
    <dataValidation type="list" allowBlank="1" showInputMessage="1" sqref="B17">
      <formula1>ВЫП.Список_Расходка_5</formula1>
    </dataValidation>
    <dataValidation type="list" allowBlank="1" showInputMessage="1" sqref="B18">
      <formula1>ВЫП.Список_Расходка_6</formula1>
    </dataValidation>
    <dataValidation type="list" allowBlank="1" showInputMessage="1" sqref="B19">
      <formula1>ВЫП.Список_Расходка_7</formula1>
    </dataValidation>
    <dataValidation type="list" allowBlank="1" showInputMessage="1" sqref="B20">
      <formula1>ВЫП.Список_Расходка_8</formula1>
    </dataValidation>
    <dataValidation type="list" allowBlank="1" showInputMessage="1" sqref="B21">
      <formula1>ВЫП.Список_Расходка_9</formula1>
    </dataValidation>
    <dataValidation type="list" allowBlank="1" showInputMessage="1" sqref="B22">
      <formula1>ВЫП.Список_Расходка_10</formula1>
    </dataValidation>
    <dataValidation type="list" allowBlank="1" showInputMessage="1" sqref="B23">
      <formula1>ВЫП.Список_Расходка_11</formula1>
    </dataValidation>
    <dataValidation type="list" allowBlank="1" showInputMessage="1" sqref="B24">
      <formula1>ВЫП.Список_Расходка_12</formula1>
    </dataValidation>
    <dataValidation type="list" allowBlank="1" showInputMessage="1" sqref="B25">
      <formula1>ВЫП.Список_Расходка_13</formula1>
    </dataValidation>
    <dataValidation type="list" errorStyle="warning" allowBlank="1" showInputMessage="1" showErrorMessage="1" errorTitle="Ой)))" error="Размера нет в базе данных" sqref="C15">
      <formula1>Размеры_стентов_балонов</formula1>
    </dataValidation>
  </dataValidations>
  <printOptions horizontalCentered="1"/>
  <pageMargins left="0.11811023622047245" right="0.11811023622047245" top="0.35433070866141736" bottom="0" header="0.31496062992125984" footer="0.31496062992125984"/>
  <pageSetup paperSize="9" orientation="portrait" r:id="rId1"/>
  <tableParts count="2">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7"/>
  <sheetViews>
    <sheetView zoomScale="90" zoomScaleNormal="90" workbookViewId="0">
      <pane ySplit="1" topLeftCell="A2" activePane="bottomLeft" state="frozen"/>
      <selection pane="bottomLeft" activeCell="V21" sqref="V21"/>
    </sheetView>
  </sheetViews>
  <sheetFormatPr defaultRowHeight="15" outlineLevelCol="1"/>
  <cols>
    <col min="1" max="1" width="5" customWidth="1"/>
    <col min="2" max="2" width="13.28515625" hidden="1" customWidth="1"/>
    <col min="3" max="3" width="25" customWidth="1"/>
    <col min="4" max="4" width="56.7109375" customWidth="1"/>
    <col min="6" max="6" width="17.7109375" bestFit="1" customWidth="1"/>
    <col min="7" max="7" width="12.28515625" bestFit="1" customWidth="1"/>
    <col min="8" max="20" width="6.7109375" hidden="1" customWidth="1" outlineLevel="1"/>
    <col min="21" max="21" width="6.7109375" bestFit="1" customWidth="1" collapsed="1"/>
    <col min="22" max="22" width="44.140625" bestFit="1" customWidth="1"/>
    <col min="23" max="23" width="7.7109375" bestFit="1" customWidth="1"/>
    <col min="25" max="25" width="15.28515625" bestFit="1" customWidth="1"/>
  </cols>
  <sheetData>
    <row r="1" spans="1:23" ht="24.6" customHeight="1">
      <c r="A1" s="6" t="s">
        <v>2</v>
      </c>
      <c r="B1" s="6" t="s">
        <v>7</v>
      </c>
      <c r="C1" s="7" t="s">
        <v>16</v>
      </c>
      <c r="D1" s="9" t="s">
        <v>17</v>
      </c>
      <c r="V1" t="s">
        <v>227</v>
      </c>
    </row>
    <row r="2" spans="1:23">
      <c r="A2" s="8">
        <v>1</v>
      </c>
      <c r="B2" s="2" t="s">
        <v>9</v>
      </c>
      <c r="C2" s="8" t="s">
        <v>228</v>
      </c>
      <c r="D2" s="5" t="s">
        <v>213</v>
      </c>
      <c r="F2" t="s">
        <v>106</v>
      </c>
      <c r="G2" s="3" t="s">
        <v>494</v>
      </c>
      <c r="H2" s="3">
        <v>1</v>
      </c>
      <c r="I2" s="3">
        <v>2</v>
      </c>
      <c r="J2" s="3">
        <v>3</v>
      </c>
      <c r="K2" s="3">
        <v>4</v>
      </c>
      <c r="L2" s="3">
        <v>5</v>
      </c>
      <c r="M2" s="3">
        <v>6</v>
      </c>
      <c r="N2" s="3">
        <v>7</v>
      </c>
      <c r="O2" s="3">
        <v>8</v>
      </c>
      <c r="P2" s="3">
        <v>9</v>
      </c>
      <c r="Q2" s="3">
        <v>10</v>
      </c>
      <c r="R2" s="3">
        <v>11</v>
      </c>
      <c r="S2" s="3">
        <v>12</v>
      </c>
      <c r="T2" s="3">
        <v>13</v>
      </c>
      <c r="V2" t="s">
        <v>217</v>
      </c>
    </row>
    <row r="3" spans="1:23">
      <c r="A3" s="8">
        <v>2</v>
      </c>
      <c r="B3" s="2" t="s">
        <v>18</v>
      </c>
      <c r="C3" s="8" t="s">
        <v>85</v>
      </c>
      <c r="D3" s="5" t="s">
        <v>214</v>
      </c>
      <c r="F3" t="s">
        <v>493</v>
      </c>
      <c r="G3" s="3" t="s">
        <v>494</v>
      </c>
      <c r="H3" s="3">
        <v>21166</v>
      </c>
      <c r="I3" s="3">
        <v>21166</v>
      </c>
      <c r="J3" s="3">
        <v>21166</v>
      </c>
      <c r="K3" s="3">
        <v>21166</v>
      </c>
      <c r="L3" s="3">
        <v>21166</v>
      </c>
      <c r="M3" s="3">
        <v>21166</v>
      </c>
      <c r="N3" s="3">
        <v>21166</v>
      </c>
      <c r="O3" s="3">
        <v>21166</v>
      </c>
      <c r="P3" s="3">
        <v>21166</v>
      </c>
      <c r="Q3" s="3">
        <v>21166</v>
      </c>
      <c r="R3" s="3">
        <v>21166</v>
      </c>
      <c r="S3" s="3">
        <v>21166</v>
      </c>
      <c r="T3" s="3">
        <v>21166</v>
      </c>
      <c r="V3" t="s">
        <v>218</v>
      </c>
    </row>
    <row r="4" spans="1:23" ht="30">
      <c r="A4" s="8">
        <v>3</v>
      </c>
      <c r="B4" s="2" t="s">
        <v>38</v>
      </c>
      <c r="C4" s="8" t="s">
        <v>39</v>
      </c>
      <c r="D4" s="5" t="s">
        <v>208</v>
      </c>
      <c r="F4" t="s">
        <v>312</v>
      </c>
      <c r="G4" s="3" t="s">
        <v>494</v>
      </c>
      <c r="H4" s="3">
        <v>21167</v>
      </c>
      <c r="I4" s="3">
        <v>21167</v>
      </c>
      <c r="J4" s="3">
        <v>21167</v>
      </c>
      <c r="K4" s="3">
        <v>21167</v>
      </c>
      <c r="L4" s="3">
        <v>21167</v>
      </c>
      <c r="M4" s="3">
        <v>21167</v>
      </c>
      <c r="N4" s="3">
        <v>21167</v>
      </c>
      <c r="O4" s="3">
        <v>21167</v>
      </c>
      <c r="P4" s="3">
        <v>21167</v>
      </c>
      <c r="Q4" s="3">
        <v>21167</v>
      </c>
      <c r="R4" s="3">
        <v>21167</v>
      </c>
      <c r="S4" s="3">
        <v>21167</v>
      </c>
      <c r="T4" s="3">
        <v>21167</v>
      </c>
      <c r="V4" t="s">
        <v>219</v>
      </c>
    </row>
    <row r="5" spans="1:23" ht="30">
      <c r="A5" s="8">
        <v>4</v>
      </c>
      <c r="B5" s="2" t="s">
        <v>36</v>
      </c>
      <c r="C5" s="8" t="s">
        <v>37</v>
      </c>
      <c r="D5" s="5" t="s">
        <v>408</v>
      </c>
      <c r="F5" t="s">
        <v>131</v>
      </c>
      <c r="G5" s="3" t="s">
        <v>494</v>
      </c>
      <c r="H5" s="3">
        <v>22227</v>
      </c>
      <c r="I5" s="3">
        <v>22228</v>
      </c>
      <c r="J5" s="3">
        <v>22229</v>
      </c>
      <c r="K5" s="3">
        <v>22229</v>
      </c>
      <c r="L5" s="3">
        <v>22229</v>
      </c>
      <c r="M5" s="3">
        <v>22229</v>
      </c>
      <c r="N5" s="3">
        <v>22229</v>
      </c>
      <c r="O5" s="3">
        <v>22229</v>
      </c>
      <c r="P5" s="3">
        <v>22229</v>
      </c>
      <c r="Q5" s="3">
        <v>22229</v>
      </c>
      <c r="R5" s="3">
        <v>22229</v>
      </c>
      <c r="S5" s="3">
        <v>22229</v>
      </c>
      <c r="T5" s="3">
        <v>22229</v>
      </c>
      <c r="V5" t="s">
        <v>220</v>
      </c>
    </row>
    <row r="6" spans="1:23" ht="30">
      <c r="A6" s="8">
        <v>5</v>
      </c>
      <c r="B6" s="2"/>
      <c r="C6" s="8" t="s">
        <v>229</v>
      </c>
      <c r="D6" s="5" t="s">
        <v>132</v>
      </c>
      <c r="F6" t="s">
        <v>125</v>
      </c>
      <c r="G6" s="3" t="s">
        <v>494</v>
      </c>
      <c r="H6" s="3" t="e">
        <f>NA()</f>
        <v>#N/A</v>
      </c>
      <c r="I6" s="3" t="e">
        <f>NA()</f>
        <v>#N/A</v>
      </c>
      <c r="J6" s="3" t="e">
        <f>NA()</f>
        <v>#N/A</v>
      </c>
      <c r="K6" s="3" t="e">
        <f>NA()</f>
        <v>#N/A</v>
      </c>
      <c r="L6" s="3" t="e">
        <f>NA()</f>
        <v>#N/A</v>
      </c>
      <c r="M6" s="3" t="e">
        <f>NA()</f>
        <v>#N/A</v>
      </c>
      <c r="N6" s="3" t="e">
        <f>NA()</f>
        <v>#N/A</v>
      </c>
      <c r="O6" s="3" t="e">
        <f>NA()</f>
        <v>#N/A</v>
      </c>
      <c r="P6" s="3" t="e">
        <f>NA()</f>
        <v>#N/A</v>
      </c>
      <c r="Q6" s="3" t="e">
        <f>NA()</f>
        <v>#N/A</v>
      </c>
      <c r="R6" s="3" t="e">
        <f>NA()</f>
        <v>#N/A</v>
      </c>
      <c r="S6" s="3" t="e">
        <f>NA()</f>
        <v>#N/A</v>
      </c>
      <c r="T6" s="3" t="e">
        <f>NA()</f>
        <v>#N/A</v>
      </c>
      <c r="V6" t="s">
        <v>221</v>
      </c>
    </row>
    <row r="7" spans="1:23">
      <c r="A7" s="8">
        <v>6</v>
      </c>
      <c r="B7" s="2"/>
      <c r="C7" s="8" t="s">
        <v>80</v>
      </c>
      <c r="D7" s="5" t="s">
        <v>247</v>
      </c>
      <c r="F7" t="s">
        <v>127</v>
      </c>
      <c r="G7" s="3" t="s">
        <v>494</v>
      </c>
      <c r="H7" s="3" t="e">
        <f>NA()</f>
        <v>#N/A</v>
      </c>
      <c r="I7" s="3" t="e">
        <f>NA()</f>
        <v>#N/A</v>
      </c>
      <c r="J7" s="3" t="e">
        <f>NA()</f>
        <v>#N/A</v>
      </c>
      <c r="K7" s="3" t="e">
        <f>NA()</f>
        <v>#N/A</v>
      </c>
      <c r="L7" s="3" t="e">
        <f>NA()</f>
        <v>#N/A</v>
      </c>
      <c r="M7" s="3" t="e">
        <f>NA()</f>
        <v>#N/A</v>
      </c>
      <c r="N7" s="3" t="e">
        <f>NA()</f>
        <v>#N/A</v>
      </c>
      <c r="O7" s="3" t="e">
        <f>NA()</f>
        <v>#N/A</v>
      </c>
      <c r="P7" s="3" t="e">
        <f>NA()</f>
        <v>#N/A</v>
      </c>
      <c r="Q7" s="3" t="e">
        <f>NA()</f>
        <v>#N/A</v>
      </c>
      <c r="R7" s="3" t="e">
        <f>NA()</f>
        <v>#N/A</v>
      </c>
      <c r="S7" s="3" t="e">
        <f>NA()</f>
        <v>#N/A</v>
      </c>
      <c r="T7" s="3" t="e">
        <f>NA()</f>
        <v>#N/A</v>
      </c>
      <c r="V7" t="s">
        <v>222</v>
      </c>
    </row>
    <row r="8" spans="1:23">
      <c r="A8" s="8">
        <v>7</v>
      </c>
      <c r="B8" s="2" t="s">
        <v>35</v>
      </c>
      <c r="C8" s="8" t="s">
        <v>86</v>
      </c>
      <c r="D8" s="5" t="s">
        <v>87</v>
      </c>
      <c r="F8" t="s">
        <v>126</v>
      </c>
      <c r="G8" s="3" t="s">
        <v>494</v>
      </c>
      <c r="H8" s="3" t="e">
        <f>NA()</f>
        <v>#N/A</v>
      </c>
      <c r="I8" s="3" t="e">
        <f>NA()</f>
        <v>#N/A</v>
      </c>
      <c r="J8" s="3" t="e">
        <f>NA()</f>
        <v>#N/A</v>
      </c>
      <c r="K8" s="3" t="e">
        <f>NA()</f>
        <v>#N/A</v>
      </c>
      <c r="L8" s="3" t="e">
        <f>NA()</f>
        <v>#N/A</v>
      </c>
      <c r="M8" s="3" t="e">
        <f>NA()</f>
        <v>#N/A</v>
      </c>
      <c r="N8" s="3" t="e">
        <f>NA()</f>
        <v>#N/A</v>
      </c>
      <c r="O8" s="3" t="e">
        <f>NA()</f>
        <v>#N/A</v>
      </c>
      <c r="P8" s="3" t="e">
        <f>NA()</f>
        <v>#N/A</v>
      </c>
      <c r="Q8" s="3" t="e">
        <f>NA()</f>
        <v>#N/A</v>
      </c>
      <c r="R8" s="3" t="e">
        <f>NA()</f>
        <v>#N/A</v>
      </c>
      <c r="S8" s="3" t="e">
        <f>NA()</f>
        <v>#N/A</v>
      </c>
      <c r="T8" s="3" t="e">
        <f>NA()</f>
        <v>#N/A</v>
      </c>
      <c r="V8" t="s">
        <v>223</v>
      </c>
    </row>
    <row r="9" spans="1:23">
      <c r="A9" s="8">
        <v>8</v>
      </c>
      <c r="B9" s="2"/>
      <c r="C9" s="8" t="s">
        <v>230</v>
      </c>
      <c r="D9" s="5" t="s">
        <v>139</v>
      </c>
      <c r="F9" t="s">
        <v>128</v>
      </c>
      <c r="G9" s="3" t="s">
        <v>494</v>
      </c>
      <c r="H9" s="3" t="e">
        <f>NA()</f>
        <v>#N/A</v>
      </c>
      <c r="I9" s="3" t="e">
        <f>NA()</f>
        <v>#N/A</v>
      </c>
      <c r="J9" s="3" t="e">
        <f>NA()</f>
        <v>#N/A</v>
      </c>
      <c r="K9" s="3" t="e">
        <f>NA()</f>
        <v>#N/A</v>
      </c>
      <c r="L9" s="3" t="e">
        <f>NA()</f>
        <v>#N/A</v>
      </c>
      <c r="M9" s="3" t="e">
        <f>NA()</f>
        <v>#N/A</v>
      </c>
      <c r="N9" s="3" t="e">
        <f>NA()</f>
        <v>#N/A</v>
      </c>
      <c r="O9" s="3" t="e">
        <f>NA()</f>
        <v>#N/A</v>
      </c>
      <c r="P9" s="3" t="e">
        <f>NA()</f>
        <v>#N/A</v>
      </c>
      <c r="Q9" s="3" t="e">
        <f>NA()</f>
        <v>#N/A</v>
      </c>
      <c r="R9" s="3" t="e">
        <f>NA()</f>
        <v>#N/A</v>
      </c>
      <c r="S9" s="3" t="e">
        <f>NA()</f>
        <v>#N/A</v>
      </c>
      <c r="T9" s="3" t="e">
        <f>NA()</f>
        <v>#N/A</v>
      </c>
      <c r="V9" t="s">
        <v>209</v>
      </c>
    </row>
    <row r="10" spans="1:23">
      <c r="A10" s="8">
        <v>9</v>
      </c>
      <c r="B10" s="2" t="s">
        <v>25</v>
      </c>
      <c r="C10" s="8" t="s">
        <v>231</v>
      </c>
      <c r="D10" s="5" t="s">
        <v>26</v>
      </c>
      <c r="G10" s="3"/>
      <c r="H10" s="12"/>
      <c r="I10" s="12"/>
      <c r="J10" s="3"/>
      <c r="K10" s="3"/>
      <c r="L10" s="3"/>
      <c r="M10" s="3"/>
      <c r="N10" s="12"/>
      <c r="O10" s="12"/>
      <c r="P10" s="12"/>
      <c r="Q10" s="12"/>
      <c r="R10" s="12"/>
      <c r="S10" s="12"/>
      <c r="T10" s="12"/>
      <c r="V10" t="s">
        <v>224</v>
      </c>
    </row>
    <row r="11" spans="1:23">
      <c r="A11" s="8">
        <v>10</v>
      </c>
      <c r="B11" s="2" t="s">
        <v>19</v>
      </c>
      <c r="C11" s="8" t="s">
        <v>232</v>
      </c>
      <c r="D11" s="5" t="s">
        <v>20</v>
      </c>
      <c r="G11" s="3"/>
      <c r="H11" s="12"/>
      <c r="I11" s="12"/>
      <c r="J11" s="12"/>
      <c r="K11" s="12"/>
      <c r="L11" s="12"/>
      <c r="M11" s="12"/>
      <c r="N11" s="12"/>
      <c r="O11" s="12"/>
      <c r="P11" s="12"/>
      <c r="Q11" s="12"/>
      <c r="R11" s="12"/>
      <c r="S11" s="12"/>
      <c r="T11" s="12"/>
      <c r="V11" t="s">
        <v>216</v>
      </c>
      <c r="W11" s="12"/>
    </row>
    <row r="12" spans="1:23">
      <c r="A12" s="8">
        <v>11</v>
      </c>
      <c r="B12" s="2" t="s">
        <v>21</v>
      </c>
      <c r="C12" s="8" t="s">
        <v>233</v>
      </c>
      <c r="D12" s="5" t="s">
        <v>22</v>
      </c>
      <c r="F12" t="s">
        <v>106</v>
      </c>
      <c r="G12" s="3" t="s">
        <v>495</v>
      </c>
      <c r="H12" s="3">
        <v>1</v>
      </c>
      <c r="I12" s="3">
        <v>2</v>
      </c>
      <c r="J12" s="3">
        <v>3</v>
      </c>
      <c r="K12" s="3">
        <v>4</v>
      </c>
      <c r="L12" s="3">
        <v>5</v>
      </c>
      <c r="M12" s="3">
        <v>6</v>
      </c>
      <c r="N12" s="3">
        <v>7</v>
      </c>
      <c r="O12" s="3">
        <v>8</v>
      </c>
      <c r="P12" s="3">
        <v>9</v>
      </c>
      <c r="Q12" s="3">
        <v>10</v>
      </c>
      <c r="R12" s="3">
        <v>11</v>
      </c>
      <c r="S12" s="3">
        <v>12</v>
      </c>
      <c r="T12" s="3">
        <v>13</v>
      </c>
      <c r="V12" t="s">
        <v>225</v>
      </c>
      <c r="W12" s="12"/>
    </row>
    <row r="13" spans="1:23">
      <c r="A13" s="8">
        <v>12</v>
      </c>
      <c r="B13" s="2" t="s">
        <v>23</v>
      </c>
      <c r="C13" s="8" t="s">
        <v>234</v>
      </c>
      <c r="D13" s="5" t="s">
        <v>24</v>
      </c>
      <c r="F13" t="s">
        <v>493</v>
      </c>
      <c r="G13" s="3" t="s">
        <v>495</v>
      </c>
      <c r="H13" s="3">
        <v>47</v>
      </c>
      <c r="I13" s="3">
        <v>46</v>
      </c>
      <c r="J13" s="3">
        <v>45</v>
      </c>
      <c r="K13" s="3">
        <v>45</v>
      </c>
      <c r="L13" s="3">
        <v>45</v>
      </c>
      <c r="M13" s="3">
        <v>45</v>
      </c>
      <c r="N13" s="3">
        <v>45</v>
      </c>
      <c r="O13" s="3">
        <v>45</v>
      </c>
      <c r="P13" s="3">
        <v>45</v>
      </c>
      <c r="Q13" s="3">
        <v>45</v>
      </c>
      <c r="R13" s="3">
        <v>45</v>
      </c>
      <c r="S13" s="3">
        <v>45</v>
      </c>
      <c r="T13" s="3">
        <v>45</v>
      </c>
      <c r="V13" t="s">
        <v>226</v>
      </c>
      <c r="W13" s="12"/>
    </row>
    <row r="14" spans="1:23">
      <c r="A14" s="8">
        <v>13</v>
      </c>
      <c r="B14" s="2" t="s">
        <v>27</v>
      </c>
      <c r="C14" s="8" t="s">
        <v>235</v>
      </c>
      <c r="D14" s="5" t="s">
        <v>28</v>
      </c>
      <c r="F14" t="s">
        <v>312</v>
      </c>
      <c r="G14" s="3" t="s">
        <v>495</v>
      </c>
      <c r="H14" s="3">
        <v>47</v>
      </c>
      <c r="I14" s="3">
        <v>46</v>
      </c>
      <c r="J14" s="3">
        <v>45</v>
      </c>
      <c r="K14" s="3">
        <v>45</v>
      </c>
      <c r="L14" s="3">
        <v>45</v>
      </c>
      <c r="M14" s="3">
        <v>45</v>
      </c>
      <c r="N14" s="3">
        <v>45</v>
      </c>
      <c r="O14" s="3">
        <v>45</v>
      </c>
      <c r="P14" s="3">
        <v>45</v>
      </c>
      <c r="Q14" s="3">
        <v>45</v>
      </c>
      <c r="R14" s="3">
        <v>45</v>
      </c>
      <c r="S14" s="3">
        <v>45</v>
      </c>
      <c r="T14" s="3">
        <v>45</v>
      </c>
      <c r="W14" s="12"/>
    </row>
    <row r="15" spans="1:23">
      <c r="A15" s="8">
        <v>14</v>
      </c>
      <c r="B15" s="2" t="s">
        <v>29</v>
      </c>
      <c r="C15" s="8" t="s">
        <v>236</v>
      </c>
      <c r="D15" s="5" t="s">
        <v>30</v>
      </c>
      <c r="F15" t="s">
        <v>131</v>
      </c>
      <c r="G15" s="3" t="s">
        <v>495</v>
      </c>
      <c r="H15" s="3">
        <v>2633</v>
      </c>
      <c r="I15" s="3">
        <v>46</v>
      </c>
      <c r="J15" s="3">
        <v>45</v>
      </c>
      <c r="K15" s="3">
        <v>45</v>
      </c>
      <c r="L15" s="3">
        <v>45</v>
      </c>
      <c r="M15" s="3">
        <v>45</v>
      </c>
      <c r="N15" s="3">
        <v>45</v>
      </c>
      <c r="O15" s="3">
        <v>45</v>
      </c>
      <c r="P15" s="3">
        <v>45</v>
      </c>
      <c r="Q15" s="3">
        <v>45</v>
      </c>
      <c r="R15" s="3">
        <v>45</v>
      </c>
      <c r="S15" s="3">
        <v>45</v>
      </c>
      <c r="T15" s="3">
        <v>45</v>
      </c>
      <c r="V15" t="s">
        <v>400</v>
      </c>
      <c r="W15" s="12"/>
    </row>
    <row r="16" spans="1:23">
      <c r="A16" s="8">
        <v>15</v>
      </c>
      <c r="B16" s="2" t="s">
        <v>31</v>
      </c>
      <c r="C16" s="8" t="s">
        <v>237</v>
      </c>
      <c r="D16" s="5" t="s">
        <v>32</v>
      </c>
      <c r="V16" t="s">
        <v>401</v>
      </c>
    </row>
    <row r="17" spans="1:23">
      <c r="A17" s="8">
        <v>16</v>
      </c>
      <c r="B17" s="2" t="s">
        <v>33</v>
      </c>
      <c r="C17" s="8" t="s">
        <v>238</v>
      </c>
      <c r="D17" s="5" t="s">
        <v>34</v>
      </c>
      <c r="F17" t="s">
        <v>496</v>
      </c>
      <c r="V17" t="s">
        <v>402</v>
      </c>
    </row>
    <row r="18" spans="1:23" ht="30">
      <c r="A18" s="8">
        <v>17</v>
      </c>
      <c r="B18" s="2" t="s">
        <v>40</v>
      </c>
      <c r="C18" s="8" t="s">
        <v>41</v>
      </c>
      <c r="D18" s="5" t="s">
        <v>42</v>
      </c>
      <c r="F18" t="s">
        <v>215</v>
      </c>
    </row>
    <row r="19" spans="1:23" ht="30">
      <c r="A19" s="8">
        <v>18</v>
      </c>
      <c r="B19" s="2" t="s">
        <v>43</v>
      </c>
      <c r="C19" s="8" t="s">
        <v>44</v>
      </c>
      <c r="D19" s="5" t="s">
        <v>45</v>
      </c>
      <c r="F19" t="s">
        <v>207</v>
      </c>
    </row>
    <row r="20" spans="1:23" ht="30">
      <c r="A20" s="8">
        <v>19</v>
      </c>
      <c r="B20" s="2" t="s">
        <v>46</v>
      </c>
      <c r="C20" s="8" t="s">
        <v>47</v>
      </c>
      <c r="D20" s="5" t="s">
        <v>48</v>
      </c>
      <c r="F20" t="s">
        <v>305</v>
      </c>
      <c r="J20" s="12"/>
    </row>
    <row r="21" spans="1:23" ht="30">
      <c r="A21" s="8">
        <v>20</v>
      </c>
      <c r="B21" s="2" t="s">
        <v>49</v>
      </c>
      <c r="C21" s="8" t="s">
        <v>50</v>
      </c>
      <c r="D21" s="5" t="s">
        <v>51</v>
      </c>
      <c r="F21" t="s">
        <v>337</v>
      </c>
      <c r="J21" s="12"/>
    </row>
    <row r="22" spans="1:23" ht="30">
      <c r="A22" s="8">
        <v>21</v>
      </c>
      <c r="B22" s="2" t="s">
        <v>52</v>
      </c>
      <c r="C22" s="8" t="s">
        <v>53</v>
      </c>
      <c r="D22" s="5" t="s">
        <v>54</v>
      </c>
      <c r="F22" t="s">
        <v>338</v>
      </c>
      <c r="J22" s="12"/>
      <c r="U22" s="2"/>
    </row>
    <row r="23" spans="1:23">
      <c r="A23" s="8">
        <v>22</v>
      </c>
      <c r="B23" s="2" t="s">
        <v>55</v>
      </c>
      <c r="C23" s="8" t="s">
        <v>56</v>
      </c>
      <c r="D23" s="5" t="s">
        <v>57</v>
      </c>
      <c r="F23" t="s">
        <v>348</v>
      </c>
      <c r="J23" s="12"/>
      <c r="U23" s="2"/>
    </row>
    <row r="24" spans="1:23">
      <c r="A24" s="8">
        <v>23</v>
      </c>
      <c r="B24" s="2" t="s">
        <v>58</v>
      </c>
      <c r="C24" s="8" t="s">
        <v>59</v>
      </c>
      <c r="D24" s="5" t="s">
        <v>60</v>
      </c>
      <c r="F24" t="s">
        <v>511</v>
      </c>
      <c r="H24" s="10"/>
      <c r="K24" s="2"/>
      <c r="U24" s="2"/>
      <c r="W24" s="12"/>
    </row>
    <row r="25" spans="1:23" ht="30">
      <c r="A25" s="8">
        <v>24</v>
      </c>
      <c r="B25" s="2" t="s">
        <v>61</v>
      </c>
      <c r="C25" s="8" t="s">
        <v>62</v>
      </c>
      <c r="D25" s="5" t="s">
        <v>63</v>
      </c>
      <c r="K25" s="2"/>
    </row>
    <row r="26" spans="1:23" ht="45">
      <c r="A26" s="8">
        <v>25</v>
      </c>
      <c r="B26" s="2" t="s">
        <v>64</v>
      </c>
      <c r="C26" s="8" t="s">
        <v>65</v>
      </c>
      <c r="D26" s="5" t="s">
        <v>66</v>
      </c>
      <c r="H26" s="10"/>
      <c r="K26" s="3"/>
      <c r="W26" s="10"/>
    </row>
    <row r="27" spans="1:23">
      <c r="A27" s="8">
        <v>26</v>
      </c>
      <c r="B27" s="2" t="s">
        <v>67</v>
      </c>
      <c r="C27" s="78" t="s">
        <v>244</v>
      </c>
      <c r="D27" s="5" t="s">
        <v>245</v>
      </c>
      <c r="H27" s="10"/>
      <c r="W27" s="10"/>
    </row>
    <row r="28" spans="1:23" ht="45">
      <c r="A28" s="8">
        <v>27</v>
      </c>
      <c r="B28" s="2" t="s">
        <v>68</v>
      </c>
      <c r="C28" s="78" t="s">
        <v>69</v>
      </c>
      <c r="D28" s="5" t="s">
        <v>70</v>
      </c>
      <c r="H28" s="10"/>
      <c r="W28" s="10"/>
    </row>
    <row r="29" spans="1:23" ht="30">
      <c r="A29" s="8">
        <v>28</v>
      </c>
      <c r="B29" s="2" t="s">
        <v>71</v>
      </c>
      <c r="C29" s="78" t="s">
        <v>72</v>
      </c>
      <c r="D29" s="5" t="s">
        <v>73</v>
      </c>
      <c r="H29" s="10"/>
      <c r="W29" s="10"/>
    </row>
    <row r="30" spans="1:23">
      <c r="A30" s="8">
        <v>29</v>
      </c>
      <c r="B30" s="2" t="s">
        <v>74</v>
      </c>
      <c r="C30" s="78" t="s">
        <v>240</v>
      </c>
      <c r="D30" s="5" t="s">
        <v>75</v>
      </c>
      <c r="H30" s="10"/>
      <c r="W30" s="10"/>
    </row>
    <row r="31" spans="1:23">
      <c r="A31" s="8">
        <v>30</v>
      </c>
      <c r="B31" s="2" t="s">
        <v>76</v>
      </c>
      <c r="C31" s="78" t="s">
        <v>239</v>
      </c>
      <c r="D31" s="5" t="s">
        <v>77</v>
      </c>
      <c r="H31" s="10"/>
      <c r="W31" s="10"/>
    </row>
    <row r="32" spans="1:23">
      <c r="A32" s="8">
        <v>31</v>
      </c>
      <c r="B32" s="2" t="s">
        <v>78</v>
      </c>
      <c r="C32" s="78" t="s">
        <v>241</v>
      </c>
      <c r="D32" s="5" t="s">
        <v>79</v>
      </c>
      <c r="H32" s="10"/>
      <c r="W32" s="10"/>
    </row>
    <row r="33" spans="1:23">
      <c r="A33" s="8">
        <v>32</v>
      </c>
      <c r="B33" s="2" t="s">
        <v>81</v>
      </c>
      <c r="C33" s="78" t="s">
        <v>82</v>
      </c>
      <c r="D33" s="5" t="s">
        <v>242</v>
      </c>
      <c r="H33" s="10"/>
      <c r="I33" s="10"/>
      <c r="W33" s="10"/>
    </row>
    <row r="34" spans="1:23">
      <c r="A34" s="8">
        <v>33</v>
      </c>
      <c r="B34" s="2" t="s">
        <v>83</v>
      </c>
      <c r="C34" s="78" t="s">
        <v>84</v>
      </c>
      <c r="D34" s="5" t="s">
        <v>243</v>
      </c>
      <c r="H34" s="10"/>
      <c r="W34" s="10"/>
    </row>
    <row r="35" spans="1:23">
      <c r="A35" s="8">
        <v>34</v>
      </c>
      <c r="B35" s="2"/>
      <c r="C35" s="78" t="s">
        <v>246</v>
      </c>
      <c r="D35" s="5" t="s">
        <v>88</v>
      </c>
      <c r="H35" s="10"/>
      <c r="W35" s="10"/>
    </row>
    <row r="36" spans="1:23" ht="34.15" customHeight="1">
      <c r="A36" s="8"/>
      <c r="B36" s="2"/>
      <c r="C36" s="8"/>
      <c r="D36" s="5"/>
      <c r="F36" s="10"/>
      <c r="H36" s="10"/>
      <c r="W36" s="10"/>
    </row>
    <row r="37" spans="1:23">
      <c r="A37" s="8"/>
      <c r="B37" s="2"/>
      <c r="C37" s="8"/>
      <c r="D37" s="5"/>
      <c r="G37" s="10"/>
      <c r="H37" s="10"/>
    </row>
  </sheetData>
  <sheetProtection sheet="1" objects="1" scenarios="1" formatCells="0" formatColumns="0"/>
  <phoneticPr fontId="14" type="noConversion"/>
  <pageMargins left="0.7" right="0.7" top="0.75" bottom="0.75" header="0.3" footer="0.3"/>
  <pageSetup paperSize="9" orientation="portrait" r:id="rId1"/>
  <tableParts count="6">
    <tablePart r:id="rId2"/>
    <tablePart r:id="rId3"/>
    <tablePart r:id="rId4"/>
    <tablePart r:id="rId5"/>
    <tablePart r:id="rId6"/>
    <tablePart r:id="rId7"/>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499984740745262"/>
  </sheetPr>
  <dimension ref="A1:AP97"/>
  <sheetViews>
    <sheetView topLeftCell="A11" zoomScaleNormal="100" workbookViewId="0">
      <selection activeCell="A11" sqref="A11:A66"/>
    </sheetView>
  </sheetViews>
  <sheetFormatPr defaultRowHeight="15" outlineLevelCol="1"/>
  <cols>
    <col min="1" max="1" width="3.140625" bestFit="1" customWidth="1"/>
    <col min="2" max="2" width="34.42578125" bestFit="1" customWidth="1"/>
    <col min="3" max="3" width="35.5703125" bestFit="1" customWidth="1"/>
    <col min="4" max="4" width="9.85546875" customWidth="1"/>
    <col min="5" max="10" width="4.42578125" style="116" hidden="1" customWidth="1" outlineLevel="1"/>
    <col min="11" max="17" width="4.42578125" style="117" hidden="1" customWidth="1" outlineLevel="1"/>
    <col min="18" max="30" width="4.42578125" style="116" hidden="1" customWidth="1" outlineLevel="1"/>
    <col min="31" max="31" width="8.85546875" collapsed="1"/>
    <col min="32" max="32" width="18.7109375" bestFit="1" customWidth="1"/>
    <col min="33" max="33" width="9.28515625" bestFit="1" customWidth="1"/>
    <col min="35" max="35" width="31" bestFit="1" customWidth="1"/>
    <col min="36" max="36" width="14.5703125" bestFit="1" customWidth="1"/>
    <col min="37" max="37" width="23.5703125" bestFit="1" customWidth="1"/>
    <col min="38" max="38" width="5" customWidth="1"/>
    <col min="39" max="39" width="12.85546875" bestFit="1" customWidth="1"/>
    <col min="40" max="40" width="13.7109375" bestFit="1" customWidth="1"/>
    <col min="41" max="41" width="106.7109375" bestFit="1" customWidth="1"/>
  </cols>
  <sheetData>
    <row r="1" spans="1:42">
      <c r="A1" t="s">
        <v>2</v>
      </c>
      <c r="B1" t="s">
        <v>1</v>
      </c>
      <c r="C1" t="s">
        <v>0</v>
      </c>
      <c r="E1" s="116" t="s">
        <v>101</v>
      </c>
      <c r="F1" s="116" t="s">
        <v>102</v>
      </c>
      <c r="G1" s="116" t="s">
        <v>279</v>
      </c>
      <c r="H1" s="116" t="s">
        <v>280</v>
      </c>
      <c r="I1" s="116" t="s">
        <v>281</v>
      </c>
      <c r="J1" s="116" t="s">
        <v>282</v>
      </c>
      <c r="K1" s="117" t="s">
        <v>283</v>
      </c>
      <c r="L1" s="117" t="s">
        <v>284</v>
      </c>
      <c r="M1" s="117" t="s">
        <v>285</v>
      </c>
      <c r="N1" s="117" t="s">
        <v>286</v>
      </c>
      <c r="O1" s="117" t="s">
        <v>287</v>
      </c>
      <c r="P1" s="117" t="s">
        <v>288</v>
      </c>
      <c r="Q1" s="117" t="s">
        <v>289</v>
      </c>
      <c r="R1" s="116" t="s">
        <v>103</v>
      </c>
      <c r="S1" s="116" t="s">
        <v>104</v>
      </c>
      <c r="T1" s="116" t="s">
        <v>290</v>
      </c>
      <c r="U1" s="116" t="s">
        <v>291</v>
      </c>
      <c r="V1" s="116" t="s">
        <v>292</v>
      </c>
      <c r="W1" s="116" t="s">
        <v>293</v>
      </c>
      <c r="X1" s="116" t="s">
        <v>294</v>
      </c>
      <c r="Y1" s="116" t="s">
        <v>295</v>
      </c>
      <c r="Z1" s="116" t="s">
        <v>296</v>
      </c>
      <c r="AA1" s="116" t="s">
        <v>297</v>
      </c>
      <c r="AB1" s="116" t="s">
        <v>298</v>
      </c>
      <c r="AC1" s="116" t="s">
        <v>299</v>
      </c>
      <c r="AD1" s="116" t="s">
        <v>300</v>
      </c>
      <c r="AF1" s="2" t="s">
        <v>129</v>
      </c>
      <c r="AG1" s="2" t="s">
        <v>130</v>
      </c>
      <c r="AI1" t="s">
        <v>196</v>
      </c>
      <c r="AJ1" t="s">
        <v>197</v>
      </c>
      <c r="AK1" t="s">
        <v>198</v>
      </c>
      <c r="AM1" t="s">
        <v>508</v>
      </c>
      <c r="AN1" s="2" t="s">
        <v>502</v>
      </c>
      <c r="AO1" t="s">
        <v>357</v>
      </c>
      <c r="AP1" s="163"/>
    </row>
    <row r="2" spans="1:42">
      <c r="A2">
        <v>1</v>
      </c>
      <c r="B2" t="s">
        <v>94</v>
      </c>
      <c r="C2" s="1" t="s">
        <v>310</v>
      </c>
      <c r="D2" s="1"/>
      <c r="E2" s="117">
        <f>IF(ISNUMBER(SEARCH('Карта учёта'!$B$13,Расходка[[#This Row],[Наименование расходного материала]])),MAX($E$1:E1)+1,0)</f>
        <v>0</v>
      </c>
      <c r="F2" s="117">
        <f>IF(ISNUMBER(SEARCH('Карта учёта'!$B$14,Расходка[[#This Row],[Наименование расходного материала]])),MAX($F$1:F1)+1,0)</f>
        <v>0</v>
      </c>
      <c r="G2" s="117">
        <f>IF(ISNUMBER(SEARCH('Карта учёта'!$B$15,Расходка[Наименование расходного материала])),MAX($G$1:G1)+1,0)</f>
        <v>0</v>
      </c>
      <c r="H2" s="117">
        <f>IF(ISNUMBER(SEARCH('Карта учёта'!$B$16,Расходка[Наименование расходного материала])),MAX($H$1:H1)+1,0)</f>
        <v>0</v>
      </c>
      <c r="I2" s="117">
        <f>IF(ISNUMBER(SEARCH('Карта учёта'!$B$17,Расходка[Наименование расходного материала])),MAX($I$1:I1)+1,0)</f>
        <v>0</v>
      </c>
      <c r="J2" s="117">
        <f>IF(ISNUMBER(SEARCH('Карта учёта'!$B$18,Расходка[Наименование расходного материала])),MAX($J$1:J1)+1,0)</f>
        <v>1</v>
      </c>
      <c r="K2" s="117">
        <f>IF(ISNUMBER(SEARCH('Карта учёта'!$B$19,Расходка[Наименование расходного материала])),MAX($K$1:K1)+1,0)</f>
        <v>1</v>
      </c>
      <c r="L2" s="117">
        <f>IF(ISNUMBER(SEARCH('Карта учёта'!$B$20,Расходка[Наименование расходного материала])),MAX($L$1:L1)+1,0)</f>
        <v>1</v>
      </c>
      <c r="M2" s="117">
        <f>IF(ISNUMBER(SEARCH('Карта учёта'!$B$21,Расходка[Наименование расходного материала])),MAX($M$1:M1)+1,0)</f>
        <v>1</v>
      </c>
      <c r="N2" s="2">
        <f>IF(ISNUMBER(SEARCH('Карта учёта'!$B$22,Расходка[Наименование расходного материала])),MAX($N$1:N1)+1,0)</f>
        <v>1</v>
      </c>
      <c r="O2" s="117">
        <f>IF(ISNUMBER(SEARCH('Карта учёта'!$B$23,Расходка[Наименование расходного материала])),MAX($O$1:O1)+1,0)</f>
        <v>1</v>
      </c>
      <c r="P2" s="117">
        <f>IF(ISNUMBER(SEARCH('Карта учёта'!$B$24,Расходка[Наименование расходного материала])),MAX($P$1:P1)+1,0)</f>
        <v>1</v>
      </c>
      <c r="Q2" s="117">
        <f>IF(ISNUMBER(SEARCH('Карта учёта'!$B$25,Расходка[Наименование расходного материала])),MAX($Q$1:Q1)+1,0)</f>
        <v>1</v>
      </c>
      <c r="R2" s="116" t="str">
        <f>IFERROR(INDEX(Расходка[Наименование расходного материала],MATCH(Расходка[№],Поиск_расходки[Индекс1],0)),"")</f>
        <v>"МИМ". Тюмень</v>
      </c>
      <c r="S2" s="116" t="str">
        <f>IFERROR(INDEX(Расходка[Наименование расходного материала],MATCH(Расходка[№],Поиск_расходки[Индекс2],0)),"")</f>
        <v>Fielder</v>
      </c>
      <c r="T2" s="116" t="str">
        <f>IFERROR(INDEX(Расходка[Наименование расходного материала],MATCH(Расходка[№],Поиск_расходки[Индекс3],0)),"")</f>
        <v>DES, Resolute Integtity</v>
      </c>
      <c r="U2" s="116" t="str">
        <f>IFERROR(INDEX(Расходка[Наименование расходного материала],MATCH(Расходка[№],Поиск_расходки[Индекс4],0)),"")</f>
        <v>Launcher 6F JL 4.0</v>
      </c>
      <c r="V2" s="116" t="str">
        <f>IFERROR(INDEX(Расходка[Наименование расходного материала],MATCH(Расходка[№],Поиск_расходки[Индекс5],0)),"")</f>
        <v>Euphora</v>
      </c>
      <c r="W2" s="116" t="str">
        <f>IFERROR(INDEX(Расходка[Наименование расходного материала],MATCH(Расходка[№],Поиск_расходки[Индекс6],0)),"")</f>
        <v>Hunter® 6F</v>
      </c>
      <c r="X2" s="116" t="str">
        <f>IFERROR(INDEX(Расходка[Наименование расходного материала],MATCH(Расходка[№],Поиск_расходки[Индекс7],0)),"")</f>
        <v>Hunter® 6F</v>
      </c>
      <c r="Y2" s="116" t="str">
        <f>IFERROR(INDEX(Расходка[Наименование расходного материала],MATCH(Расходка[№],Поиск_расходки[Индекс8],0)),"")</f>
        <v>Hunter® 6F</v>
      </c>
      <c r="Z2" s="116" t="str">
        <f>IFERROR(INDEX(Расходка[Наименование расходного материала],MATCH(Расходка[№],Поиск_расходки[Индекс9],0)),"")</f>
        <v>Hunter® 6F</v>
      </c>
      <c r="AA2" s="116" t="str">
        <f>IFERROR(INDEX(Расходка[Наименование расходного материала],MATCH(Расходка[№],Поиск_расходки[Индекс10],0)),"")</f>
        <v>Hunter® 6F</v>
      </c>
      <c r="AB2" s="116" t="str">
        <f>IFERROR(INDEX(Расходка[Наименование расходного материала],MATCH(Расходка[№],Поиск_расходки[Индекс11],0)),"")</f>
        <v>Hunter® 6F</v>
      </c>
      <c r="AC2" s="116" t="str">
        <f>IFERROR(INDEX(Расходка[Наименование расходного материала],MATCH(Расходка[№],Поиск_расходки[Индекс12],0)),"")</f>
        <v>Hunter® 6F</v>
      </c>
      <c r="AD2" s="116" t="str">
        <f>IFERROR(INDEX(Расходка[Наименование расходного материала],MATCH(Расходка[№],Поиск_расходки[Индекс13],0)),"")</f>
        <v>Hunter® 6F</v>
      </c>
      <c r="AF2" s="4" t="s">
        <v>5</v>
      </c>
      <c r="AG2" s="4" t="s">
        <v>410</v>
      </c>
      <c r="AI2" t="s">
        <v>190</v>
      </c>
      <c r="AJ2" t="s">
        <v>199</v>
      </c>
      <c r="AK2" t="str">
        <f>CONCATENATE(AI2,AJ2)</f>
        <v xml:space="preserve">Контраст: Ультравист 370 </v>
      </c>
      <c r="AM2" s="193">
        <v>155800</v>
      </c>
      <c r="AN2" s="2" t="s">
        <v>309</v>
      </c>
      <c r="AO2" t="s">
        <v>504</v>
      </c>
      <c r="AP2" s="130"/>
    </row>
    <row r="3" spans="1:42">
      <c r="A3">
        <v>2</v>
      </c>
      <c r="B3" t="s">
        <v>94</v>
      </c>
      <c r="C3" t="s">
        <v>374</v>
      </c>
      <c r="E3" s="117">
        <f>IF(ISNUMBER(SEARCH('Карта учёта'!$B$13,Расходка[[#This Row],[Наименование расходного материала]])),MAX($E$1:E2)+1,0)</f>
        <v>0</v>
      </c>
      <c r="F3" s="117">
        <f>IF(ISNUMBER(SEARCH('Карта учёта'!$B$14,Расходка[[#This Row],[Наименование расходного материала]])),MAX($F$1:F2)+1,0)</f>
        <v>0</v>
      </c>
      <c r="G3" s="117">
        <f>IF(ISNUMBER(SEARCH('Карта учёта'!$B$15,Расходка[Наименование расходного материала])),MAX($G$1:G2)+1,0)</f>
        <v>0</v>
      </c>
      <c r="H3" s="117">
        <f>IF(ISNUMBER(SEARCH('Карта учёта'!$B$16,Расходка[Наименование расходного материала])),MAX($H$1:H2)+1,0)</f>
        <v>0</v>
      </c>
      <c r="I3" s="117">
        <f>IF(ISNUMBER(SEARCH('Карта учёта'!$B$17,Расходка[Наименование расходного материала])),MAX($I$1:I2)+1,0)</f>
        <v>0</v>
      </c>
      <c r="J3" s="117">
        <f>IF(ISNUMBER(SEARCH('Карта учёта'!$B$18,Расходка[Наименование расходного материала])),MAX($J$1:J2)+1,0)</f>
        <v>2</v>
      </c>
      <c r="K3" s="117">
        <f>IF(ISNUMBER(SEARCH('Карта учёта'!$B$19,Расходка[Наименование расходного материала])),MAX($K$1:K2)+1,0)</f>
        <v>2</v>
      </c>
      <c r="L3" s="117">
        <f>IF(ISNUMBER(SEARCH('Карта учёта'!$B$20,Расходка[Наименование расходного материала])),MAX($L$1:L2)+1,0)</f>
        <v>2</v>
      </c>
      <c r="M3" s="117">
        <f>IF(ISNUMBER(SEARCH('Карта учёта'!$B$21,Расходка[Наименование расходного материала])),MAX($M$1:M2)+1,0)</f>
        <v>2</v>
      </c>
      <c r="N3" s="117">
        <f>IF(ISNUMBER(SEARCH('Карта учёта'!$B$22,Расходка[Наименование расходного материала])),MAX($N$1:N2)+1,0)</f>
        <v>2</v>
      </c>
      <c r="O3" s="117">
        <f>IF(ISNUMBER(SEARCH('Карта учёта'!$B$23,Расходка[Наименование расходного материала])),MAX($O$1:O2)+1,0)</f>
        <v>2</v>
      </c>
      <c r="P3" s="117">
        <f>IF(ISNUMBER(SEARCH('Карта учёта'!$B$24,Расходка[Наименование расходного материала])),MAX($P$1:P2)+1,0)</f>
        <v>2</v>
      </c>
      <c r="Q3" s="117">
        <f>IF(ISNUMBER(SEARCH('Карта учёта'!$B$25,Расходка[Наименование расходного материала])),MAX($Q$1:Q2)+1,0)</f>
        <v>2</v>
      </c>
      <c r="R3" s="116" t="str">
        <f>IFERROR(INDEX(Расходка[Наименование расходного материала],MATCH(Расходка[№],Поиск_расходки[Индекс1],0)),"")</f>
        <v/>
      </c>
      <c r="S3" s="116" t="str">
        <f>IFERROR(INDEX(Расходка[Наименование расходного материала],MATCH(Расходка[№],Поиск_расходки[Индекс2],0)),"")</f>
        <v>Fielder XT-A</v>
      </c>
      <c r="T3" s="116" t="str">
        <f>IFERROR(INDEX(Расходка[Наименование расходного материала],MATCH(Расходка[№],Поиск_расходки[Индекс3],0)),"")</f>
        <v/>
      </c>
      <c r="U3" s="116" t="str">
        <f>IFERROR(INDEX(Расходка[Наименование расходного материала],MATCH(Расходка[№],Поиск_расходки[Индекс4],0)),"")</f>
        <v/>
      </c>
      <c r="V3" s="116" t="str">
        <f>IFERROR(INDEX(Расходка[Наименование расходного материала],MATCH(Расходка[№],Поиск_расходки[Индекс5],0)),"")</f>
        <v>NC Euphora</v>
      </c>
      <c r="W3" s="116" t="str">
        <f>IFERROR(INDEX(Расходка[Наименование расходного материала],MATCH(Расходка[№],Поиск_расходки[Индекс6],0)),"")</f>
        <v xml:space="preserve">Medtronic Export Advance </v>
      </c>
      <c r="X3" s="116" t="str">
        <f>IFERROR(INDEX(Расходка[Наименование расходного материала],MATCH(Расходка[№],Поиск_расходки[Индекс7],0)),"")</f>
        <v xml:space="preserve">Medtronic Export Advance </v>
      </c>
      <c r="Y3" s="116" t="str">
        <f>IFERROR(INDEX(Расходка[Наименование расходного материала],MATCH(Расходка[№],Поиск_расходки[Индекс8],0)),"")</f>
        <v xml:space="preserve">Medtronic Export Advance </v>
      </c>
      <c r="Z3" s="116" t="str">
        <f>IFERROR(INDEX(Расходка[Наименование расходного материала],MATCH(Расходка[№],Поиск_расходки[Индекс9],0)),"")</f>
        <v xml:space="preserve">Medtronic Export Advance </v>
      </c>
      <c r="AA3" s="116" t="str">
        <f>IFERROR(INDEX(Расходка[Наименование расходного материала],MATCH(Расходка[№],Поиск_расходки[Индекс10],0)),"")</f>
        <v xml:space="preserve">Medtronic Export Advance </v>
      </c>
      <c r="AB3" s="116" t="str">
        <f>IFERROR(INDEX(Расходка[Наименование расходного материала],MATCH(Расходка[№],Поиск_расходки[Индекс11],0)),"")</f>
        <v xml:space="preserve">Medtronic Export Advance </v>
      </c>
      <c r="AC3" s="116" t="str">
        <f>IFERROR(INDEX(Расходка[Наименование расходного материала],MATCH(Расходка[№],Поиск_расходки[Индекс12],0)),"")</f>
        <v xml:space="preserve">Medtronic Export Advance </v>
      </c>
      <c r="AD3" s="116" t="str">
        <f>IFERROR(INDEX(Расходка[Наименование расходного материала],MATCH(Расходка[№],Поиск_расходки[Индекс13],0)),"")</f>
        <v xml:space="preserve">Medtronic Export Advance </v>
      </c>
      <c r="AF3" s="4" t="s">
        <v>5</v>
      </c>
      <c r="AG3" s="4" t="s">
        <v>411</v>
      </c>
      <c r="AI3" t="s">
        <v>190</v>
      </c>
      <c r="AJ3" t="s">
        <v>200</v>
      </c>
      <c r="AK3" t="str">
        <f t="shared" ref="AK3:AK6" si="0">CONCATENATE(AI3,AJ3)</f>
        <v>Контраст: Омнипак 350</v>
      </c>
      <c r="AM3" s="193">
        <v>218190</v>
      </c>
      <c r="AN3" s="2" t="s">
        <v>497</v>
      </c>
      <c r="AO3" t="s">
        <v>505</v>
      </c>
      <c r="AP3" s="131"/>
    </row>
    <row r="4" spans="1:42">
      <c r="A4">
        <v>3</v>
      </c>
      <c r="B4" t="s">
        <v>5</v>
      </c>
      <c r="C4" s="1" t="s">
        <v>277</v>
      </c>
      <c r="E4" s="117">
        <f>IF(ISNUMBER(SEARCH('Карта учёта'!$B$13,Расходка[[#This Row],[Наименование расходного материала]])),MAX($E$1:E3)+1,0)</f>
        <v>0</v>
      </c>
      <c r="F4" s="117">
        <f>IF(ISNUMBER(SEARCH('Карта учёта'!$B$14,Расходка[[#This Row],[Наименование расходного материала]])),MAX($F$1:F3)+1,0)</f>
        <v>0</v>
      </c>
      <c r="G4" s="117">
        <f>IF(ISNUMBER(SEARCH('Карта учёта'!$B$15,Расходка[Наименование расходного материала])),MAX($G$1:G3)+1,0)</f>
        <v>0</v>
      </c>
      <c r="H4" s="117">
        <f>IF(ISNUMBER(SEARCH('Карта учёта'!$B$16,Расходка[Наименование расходного материала])),MAX($H$1:H3)+1,0)</f>
        <v>0</v>
      </c>
      <c r="I4" s="117">
        <f>IF(ISNUMBER(SEARCH('Карта учёта'!$B$17,Расходка[Наименование расходного материала])),MAX($I$1:I3)+1,0)</f>
        <v>1</v>
      </c>
      <c r="J4" s="117">
        <f>IF(ISNUMBER(SEARCH('Карта учёта'!$B$18,Расходка[Наименование расходного материала])),MAX($J$1:J3)+1,0)</f>
        <v>3</v>
      </c>
      <c r="K4" s="117">
        <f>IF(ISNUMBER(SEARCH('Карта учёта'!$B$19,Расходка[Наименование расходного материала])),MAX($K$1:K3)+1,0)</f>
        <v>3</v>
      </c>
      <c r="L4" s="117">
        <f>IF(ISNUMBER(SEARCH('Карта учёта'!$B$20,Расходка[Наименование расходного материала])),MAX($L$1:L3)+1,0)</f>
        <v>3</v>
      </c>
      <c r="M4" s="117">
        <f>IF(ISNUMBER(SEARCH('Карта учёта'!$B$21,Расходка[Наименование расходного материала])),MAX($M$1:M3)+1,0)</f>
        <v>3</v>
      </c>
      <c r="N4" s="117">
        <f>IF(ISNUMBER(SEARCH('Карта учёта'!$B$22,Расходка[Наименование расходного материала])),MAX($N$1:N3)+1,0)</f>
        <v>3</v>
      </c>
      <c r="O4" s="117">
        <f>IF(ISNUMBER(SEARCH('Карта учёта'!$B$23,Расходка[Наименование расходного материала])),MAX($O$1:O3)+1,0)</f>
        <v>3</v>
      </c>
      <c r="P4" s="117">
        <f>IF(ISNUMBER(SEARCH('Карта учёта'!$B$24,Расходка[Наименование расходного материала])),MAX($P$1:P3)+1,0)</f>
        <v>3</v>
      </c>
      <c r="Q4" s="117">
        <f>IF(ISNUMBER(SEARCH('Карта учёта'!$B$25,Расходка[Наименование расходного материала])),MAX($Q$1:Q3)+1,0)</f>
        <v>3</v>
      </c>
      <c r="R4" s="116" t="str">
        <f>IFERROR(INDEX(Расходка[Наименование расходного материала],MATCH(Расходка[№],Поиск_расходки[Индекс1],0)),"")</f>
        <v/>
      </c>
      <c r="S4" s="116" t="str">
        <f>IFERROR(INDEX(Расходка[Наименование расходного материала],MATCH(Расходка[№],Поиск_расходки[Индекс2],0)),"")</f>
        <v>Fielder XT-R</v>
      </c>
      <c r="T4" s="116" t="str">
        <f>IFERROR(INDEX(Расходка[Наименование расходного материала],MATCH(Расходка[№],Поиск_расходки[Индекс3],0)),"")</f>
        <v/>
      </c>
      <c r="U4" s="116" t="str">
        <f>IFERROR(INDEX(Расходка[Наименование расходного материала],MATCH(Расходка[№],Поиск_расходки[Индекс4],0)),"")</f>
        <v/>
      </c>
      <c r="V4" s="116" t="str">
        <f>IFERROR(INDEX(Расходка[Наименование расходного материала],MATCH(Расходка[№],Поиск_расходки[Индекс5],0)),"")</f>
        <v/>
      </c>
      <c r="W4" s="116" t="str">
        <f>IFERROR(INDEX(Расходка[Наименование расходного материала],MATCH(Расходка[№],Поиск_расходки[Индекс6],0)),"")</f>
        <v>Euphora</v>
      </c>
      <c r="X4" s="116" t="str">
        <f>IFERROR(INDEX(Расходка[Наименование расходного материала],MATCH(Расходка[№],Поиск_расходки[Индекс7],0)),"")</f>
        <v>Euphora</v>
      </c>
      <c r="Y4" s="116" t="str">
        <f>IFERROR(INDEX(Расходка[Наименование расходного материала],MATCH(Расходка[№],Поиск_расходки[Индекс8],0)),"")</f>
        <v>Euphora</v>
      </c>
      <c r="Z4" s="116" t="str">
        <f>IFERROR(INDEX(Расходка[Наименование расходного материала],MATCH(Расходка[№],Поиск_расходки[Индекс9],0)),"")</f>
        <v>Euphora</v>
      </c>
      <c r="AA4" s="116" t="str">
        <f>IFERROR(INDEX(Расходка[Наименование расходного материала],MATCH(Расходка[№],Поиск_расходки[Индекс10],0)),"")</f>
        <v>Euphora</v>
      </c>
      <c r="AB4" s="116" t="str">
        <f>IFERROR(INDEX(Расходка[Наименование расходного материала],MATCH(Расходка[№],Поиск_расходки[Индекс11],0)),"")</f>
        <v>Euphora</v>
      </c>
      <c r="AC4" s="116" t="str">
        <f>IFERROR(INDEX(Расходка[Наименование расходного материала],MATCH(Расходка[№],Поиск_расходки[Индекс12],0)),"")</f>
        <v>Euphora</v>
      </c>
      <c r="AD4" s="116" t="str">
        <f>IFERROR(INDEX(Расходка[Наименование расходного материала],MATCH(Расходка[№],Поиск_расходки[Индекс13],0)),"")</f>
        <v>Euphora</v>
      </c>
      <c r="AF4" s="4" t="s">
        <v>5</v>
      </c>
      <c r="AG4" s="4" t="s">
        <v>412</v>
      </c>
      <c r="AI4" t="s">
        <v>190</v>
      </c>
      <c r="AJ4" t="s">
        <v>201</v>
      </c>
      <c r="AK4" t="str">
        <f t="shared" si="0"/>
        <v>Контраст: Оптирей 350</v>
      </c>
      <c r="AM4" s="193">
        <v>337440</v>
      </c>
      <c r="AN4" s="2" t="s">
        <v>510</v>
      </c>
      <c r="AO4" t="s">
        <v>507</v>
      </c>
      <c r="AP4" s="131"/>
    </row>
    <row r="5" spans="1:42">
      <c r="A5">
        <v>4</v>
      </c>
      <c r="B5" t="s">
        <v>5</v>
      </c>
      <c r="C5" t="s">
        <v>313</v>
      </c>
      <c r="E5" s="117">
        <f>IF(ISNUMBER(SEARCH('Карта учёта'!$B$13,Расходка[[#This Row],[Наименование расходного материала]])),MAX($E$1:E4)+1,0)</f>
        <v>0</v>
      </c>
      <c r="F5" s="117">
        <f>IF(ISNUMBER(SEARCH('Карта учёта'!$B$14,Расходка[[#This Row],[Наименование расходного материала]])),MAX($F$1:F4)+1,0)</f>
        <v>0</v>
      </c>
      <c r="G5" s="117">
        <f>IF(ISNUMBER(SEARCH('Карта учёта'!$B$15,Расходка[Наименование расходного материала])),MAX($G$1:G4)+1,0)</f>
        <v>0</v>
      </c>
      <c r="H5" s="117">
        <f>IF(ISNUMBER(SEARCH('Карта учёта'!$B$16,Расходка[Наименование расходного материала])),MAX($H$1:H4)+1,0)</f>
        <v>0</v>
      </c>
      <c r="I5" s="117">
        <f>IF(ISNUMBER(SEARCH('Карта учёта'!$B$17,Расходка[Наименование расходного материала])),MAX($I$1:I4)+1,0)</f>
        <v>0</v>
      </c>
      <c r="J5" s="117">
        <f>IF(ISNUMBER(SEARCH('Карта учёта'!$B$18,Расходка[Наименование расходного материала])),MAX($J$1:J4)+1,0)</f>
        <v>4</v>
      </c>
      <c r="K5" s="117">
        <f>IF(ISNUMBER(SEARCH('Карта учёта'!$B$19,Расходка[Наименование расходного материала])),MAX($K$1:K4)+1,0)</f>
        <v>4</v>
      </c>
      <c r="L5" s="117">
        <f>IF(ISNUMBER(SEARCH('Карта учёта'!$B$20,Расходка[Наименование расходного материала])),MAX($L$1:L4)+1,0)</f>
        <v>4</v>
      </c>
      <c r="M5" s="117">
        <f>IF(ISNUMBER(SEARCH('Карта учёта'!$B$21,Расходка[Наименование расходного материала])),MAX($M$1:M4)+1,0)</f>
        <v>4</v>
      </c>
      <c r="N5" s="117">
        <f>IF(ISNUMBER(SEARCH('Карта учёта'!$B$22,Расходка[Наименование расходного материала])),MAX($N$1:N4)+1,0)</f>
        <v>4</v>
      </c>
      <c r="O5" s="117">
        <f>IF(ISNUMBER(SEARCH('Карта учёта'!$B$23,Расходка[Наименование расходного материала])),MAX($O$1:O4)+1,0)</f>
        <v>4</v>
      </c>
      <c r="P5" s="117">
        <f>IF(ISNUMBER(SEARCH('Карта учёта'!$B$24,Расходка[Наименование расходного материала])),MAX($P$1:P4)+1,0)</f>
        <v>4</v>
      </c>
      <c r="Q5" s="117">
        <f>IF(ISNUMBER(SEARCH('Карта учёта'!$B$25,Расходка[Наименование расходного материала])),MAX($Q$1:Q4)+1,0)</f>
        <v>4</v>
      </c>
      <c r="R5" s="116" t="str">
        <f>IFERROR(INDEX(Расходка[Наименование расходного материала],MATCH(Расходка[№],Поиск_расходки[Индекс1],0)),"")</f>
        <v/>
      </c>
      <c r="S5" s="116" t="str">
        <f>IFERROR(INDEX(Расходка[Наименование расходного материала],MATCH(Расходка[№],Поиск_расходки[Индекс2],0)),"")</f>
        <v/>
      </c>
      <c r="T5" s="116" t="str">
        <f>IFERROR(INDEX(Расходка[Наименование расходного материала],MATCH(Расходка[№],Поиск_расходки[Индекс3],0)),"")</f>
        <v/>
      </c>
      <c r="U5" s="116" t="str">
        <f>IFERROR(INDEX(Расходка[Наименование расходного материала],MATCH(Расходка[№],Поиск_расходки[Индекс4],0)),"")</f>
        <v/>
      </c>
      <c r="V5" s="116" t="str">
        <f>IFERROR(INDEX(Расходка[Наименование расходного материала],MATCH(Расходка[№],Поиск_расходки[Индекс5],0)),"")</f>
        <v/>
      </c>
      <c r="W5" s="116" t="str">
        <f>IFERROR(INDEX(Расходка[Наименование расходного материала],MATCH(Расходка[№],Поиск_расходки[Индекс6],0)),"")</f>
        <v>NC Accuforce</v>
      </c>
      <c r="X5" s="116" t="str">
        <f>IFERROR(INDEX(Расходка[Наименование расходного материала],MATCH(Расходка[№],Поиск_расходки[Индекс7],0)),"")</f>
        <v>NC Accuforce</v>
      </c>
      <c r="Y5" s="116" t="str">
        <f>IFERROR(INDEX(Расходка[Наименование расходного материала],MATCH(Расходка[№],Поиск_расходки[Индекс8],0)),"")</f>
        <v>NC Accuforce</v>
      </c>
      <c r="Z5" s="116" t="str">
        <f>IFERROR(INDEX(Расходка[Наименование расходного материала],MATCH(Расходка[№],Поиск_расходки[Индекс9],0)),"")</f>
        <v>NC Accuforce</v>
      </c>
      <c r="AA5" s="116" t="str">
        <f>IFERROR(INDEX(Расходка[Наименование расходного материала],MATCH(Расходка[№],Поиск_расходки[Индекс10],0)),"")</f>
        <v>NC Accuforce</v>
      </c>
      <c r="AB5" s="116" t="str">
        <f>IFERROR(INDEX(Расходка[Наименование расходного материала],MATCH(Расходка[№],Поиск_расходки[Индекс11],0)),"")</f>
        <v>NC Accuforce</v>
      </c>
      <c r="AC5" s="116" t="str">
        <f>IFERROR(INDEX(Расходка[Наименование расходного материала],MATCH(Расходка[№],Поиск_расходки[Индекс12],0)),"")</f>
        <v>NC Accuforce</v>
      </c>
      <c r="AD5" s="116" t="str">
        <f>IFERROR(INDEX(Расходка[Наименование расходного материала],MATCH(Расходка[№],Поиск_расходки[Индекс13],0)),"")</f>
        <v>NC Accuforce</v>
      </c>
      <c r="AF5" s="4" t="s">
        <v>5</v>
      </c>
      <c r="AG5" s="4" t="s">
        <v>413</v>
      </c>
      <c r="AI5" t="s">
        <v>190</v>
      </c>
      <c r="AJ5" t="s">
        <v>202</v>
      </c>
      <c r="AK5" t="str">
        <f t="shared" si="0"/>
        <v>Контраст: Юнигексол 350</v>
      </c>
      <c r="AM5" s="193">
        <v>136170</v>
      </c>
      <c r="AN5" s="2"/>
      <c r="AO5" t="s">
        <v>506</v>
      </c>
    </row>
    <row r="6" spans="1:42">
      <c r="A6">
        <v>5</v>
      </c>
      <c r="B6" t="s">
        <v>5</v>
      </c>
      <c r="C6" s="1" t="s">
        <v>307</v>
      </c>
      <c r="E6" s="117">
        <f>IF(ISNUMBER(SEARCH('Карта учёта'!$B$13,Расходка[[#This Row],[Наименование расходного материала]])),MAX($E$1:E5)+1,0)</f>
        <v>0</v>
      </c>
      <c r="F6" s="117">
        <f>IF(ISNUMBER(SEARCH('Карта учёта'!$B$14,Расходка[[#This Row],[Наименование расходного материала]])),MAX($F$1:F5)+1,0)</f>
        <v>0</v>
      </c>
      <c r="G6" s="117">
        <f>IF(ISNUMBER(SEARCH('Карта учёта'!$B$15,Расходка[Наименование расходного материала])),MAX($G$1:G5)+1,0)</f>
        <v>0</v>
      </c>
      <c r="H6" s="117">
        <f>IF(ISNUMBER(SEARCH('Карта учёта'!$B$16,Расходка[Наименование расходного материала])),MAX($H$1:H5)+1,0)</f>
        <v>0</v>
      </c>
      <c r="I6" s="117">
        <f>IF(ISNUMBER(SEARCH('Карта учёта'!$B$17,Расходка[Наименование расходного материала])),MAX($I$1:I5)+1,0)</f>
        <v>2</v>
      </c>
      <c r="J6" s="117">
        <f>IF(ISNUMBER(SEARCH('Карта учёта'!$B$18,Расходка[Наименование расходного материала])),MAX($J$1:J5)+1,0)</f>
        <v>5</v>
      </c>
      <c r="K6" s="117">
        <f>IF(ISNUMBER(SEARCH('Карта учёта'!$B$19,Расходка[Наименование расходного материала])),MAX($K$1:K5)+1,0)</f>
        <v>5</v>
      </c>
      <c r="L6" s="117">
        <f>IF(ISNUMBER(SEARCH('Карта учёта'!$B$20,Расходка[Наименование расходного материала])),MAX($L$1:L5)+1,0)</f>
        <v>5</v>
      </c>
      <c r="M6" s="117">
        <f>IF(ISNUMBER(SEARCH('Карта учёта'!$B$21,Расходка[Наименование расходного материала])),MAX($M$1:M5)+1,0)</f>
        <v>5</v>
      </c>
      <c r="N6" s="117">
        <f>IF(ISNUMBER(SEARCH('Карта учёта'!$B$22,Расходка[Наименование расходного материала])),MAX($N$1:N5)+1,0)</f>
        <v>5</v>
      </c>
      <c r="O6" s="117">
        <f>IF(ISNUMBER(SEARCH('Карта учёта'!$B$23,Расходка[Наименование расходного материала])),MAX($O$1:O5)+1,0)</f>
        <v>5</v>
      </c>
      <c r="P6" s="117">
        <f>IF(ISNUMBER(SEARCH('Карта учёта'!$B$24,Расходка[Наименование расходного материала])),MAX($P$1:P5)+1,0)</f>
        <v>5</v>
      </c>
      <c r="Q6" s="117">
        <f>IF(ISNUMBER(SEARCH('Карта учёта'!$B$25,Расходка[Наименование расходного материала])),MAX($Q$1:Q5)+1,0)</f>
        <v>5</v>
      </c>
      <c r="R6" s="116" t="str">
        <f>IFERROR(INDEX(Расходка[Наименование расходного материала],MATCH(Расходка[№],Поиск_расходки[Индекс1],0)),"")</f>
        <v/>
      </c>
      <c r="S6" s="116" t="str">
        <f>IFERROR(INDEX(Расходка[Наименование расходного материала],MATCH(Расходка[№],Поиск_расходки[Индекс2],0)),"")</f>
        <v/>
      </c>
      <c r="T6" s="116" t="str">
        <f>IFERROR(INDEX(Расходка[Наименование расходного материала],MATCH(Расходка[№],Поиск_расходки[Индекс3],0)),"")</f>
        <v/>
      </c>
      <c r="U6" s="116" t="str">
        <f>IFERROR(INDEX(Расходка[Наименование расходного материала],MATCH(Расходка[№],Поиск_расходки[Индекс4],0)),"")</f>
        <v/>
      </c>
      <c r="V6" s="116" t="str">
        <f>IFERROR(INDEX(Расходка[Наименование расходного материала],MATCH(Расходка[№],Поиск_расходки[Индекс5],0)),"")</f>
        <v/>
      </c>
      <c r="W6" s="116" t="str">
        <f>IFERROR(INDEX(Расходка[Наименование расходного материала],MATCH(Расходка[№],Поиск_расходки[Индекс6],0)),"")</f>
        <v>NC Euphora</v>
      </c>
      <c r="X6" s="116" t="str">
        <f>IFERROR(INDEX(Расходка[Наименование расходного материала],MATCH(Расходка[№],Поиск_расходки[Индекс7],0)),"")</f>
        <v>NC Euphora</v>
      </c>
      <c r="Y6" s="116" t="str">
        <f>IFERROR(INDEX(Расходка[Наименование расходного материала],MATCH(Расходка[№],Поиск_расходки[Индекс8],0)),"")</f>
        <v>NC Euphora</v>
      </c>
      <c r="Z6" s="116" t="str">
        <f>IFERROR(INDEX(Расходка[Наименование расходного материала],MATCH(Расходка[№],Поиск_расходки[Индекс9],0)),"")</f>
        <v>NC Euphora</v>
      </c>
      <c r="AA6" s="116" t="str">
        <f>IFERROR(INDEX(Расходка[Наименование расходного материала],MATCH(Расходка[№],Поиск_расходки[Индекс10],0)),"")</f>
        <v>NC Euphora</v>
      </c>
      <c r="AB6" s="116" t="str">
        <f>IFERROR(INDEX(Расходка[Наименование расходного материала],MATCH(Расходка[№],Поиск_расходки[Индекс11],0)),"")</f>
        <v>NC Euphora</v>
      </c>
      <c r="AC6" s="116" t="str">
        <f>IFERROR(INDEX(Расходка[Наименование расходного материала],MATCH(Расходка[№],Поиск_расходки[Индекс12],0)),"")</f>
        <v>NC Euphora</v>
      </c>
      <c r="AD6" s="116" t="str">
        <f>IFERROR(INDEX(Расходка[Наименование расходного материала],MATCH(Расходка[№],Поиск_расходки[Индекс13],0)),"")</f>
        <v>NC Euphora</v>
      </c>
      <c r="AF6" s="4" t="s">
        <v>5</v>
      </c>
      <c r="AG6" s="4" t="s">
        <v>414</v>
      </c>
      <c r="AI6" t="s">
        <v>190</v>
      </c>
      <c r="AJ6" t="s">
        <v>203</v>
      </c>
      <c r="AK6" t="str">
        <f t="shared" si="0"/>
        <v>Контраст: Сканлюкс 370</v>
      </c>
      <c r="AM6" s="193">
        <v>135820</v>
      </c>
      <c r="AN6" s="2"/>
      <c r="AO6" t="s">
        <v>509</v>
      </c>
    </row>
    <row r="7" spans="1:42">
      <c r="A7">
        <v>6</v>
      </c>
      <c r="B7" t="s">
        <v>5</v>
      </c>
      <c r="C7" t="s">
        <v>276</v>
      </c>
      <c r="E7" s="117">
        <f>IF(ISNUMBER(SEARCH('Карта учёта'!$B$13,Расходка[[#This Row],[Наименование расходного материала]])),MAX($E$1:E6)+1,0)</f>
        <v>0</v>
      </c>
      <c r="F7" s="117">
        <f>IF(ISNUMBER(SEARCH('Карта учёта'!$B$14,Расходка[[#This Row],[Наименование расходного материала]])),MAX($F$1:F6)+1,0)</f>
        <v>0</v>
      </c>
      <c r="G7" s="117">
        <f>IF(ISNUMBER(SEARCH('Карта учёта'!$B$15,Расходка[Наименование расходного материала])),MAX($G$1:G6)+1,0)</f>
        <v>0</v>
      </c>
      <c r="H7" s="117">
        <f>IF(ISNUMBER(SEARCH('Карта учёта'!$B$16,Расходка[Наименование расходного материала])),MAX($H$1:H6)+1,0)</f>
        <v>0</v>
      </c>
      <c r="I7" s="117">
        <f>IF(ISNUMBER(SEARCH('Карта учёта'!$B$17,Расходка[Наименование расходного материала])),MAX($I$1:I6)+1,0)</f>
        <v>0</v>
      </c>
      <c r="J7" s="117">
        <f>IF(ISNUMBER(SEARCH('Карта учёта'!$B$18,Расходка[Наименование расходного материала])),MAX($J$1:J6)+1,0)</f>
        <v>6</v>
      </c>
      <c r="K7" s="117">
        <f>IF(ISNUMBER(SEARCH('Карта учёта'!$B$19,Расходка[Наименование расходного материала])),MAX($K$1:K6)+1,0)</f>
        <v>6</v>
      </c>
      <c r="L7" s="117">
        <f>IF(ISNUMBER(SEARCH('Карта учёта'!$B$20,Расходка[Наименование расходного материала])),MAX($L$1:L6)+1,0)</f>
        <v>6</v>
      </c>
      <c r="M7" s="117">
        <f>IF(ISNUMBER(SEARCH('Карта учёта'!$B$21,Расходка[Наименование расходного материала])),MAX($M$1:M6)+1,0)</f>
        <v>6</v>
      </c>
      <c r="N7" s="117">
        <f>IF(ISNUMBER(SEARCH('Карта учёта'!$B$22,Расходка[Наименование расходного материала])),MAX($N$1:N6)+1,0)</f>
        <v>6</v>
      </c>
      <c r="O7" s="117">
        <f>IF(ISNUMBER(SEARCH('Карта учёта'!$B$23,Расходка[Наименование расходного материала])),MAX($O$1:O6)+1,0)</f>
        <v>6</v>
      </c>
      <c r="P7" s="117">
        <f>IF(ISNUMBER(SEARCH('Карта учёта'!$B$24,Расходка[Наименование расходного материала])),MAX($P$1:P6)+1,0)</f>
        <v>6</v>
      </c>
      <c r="Q7" s="117">
        <f>IF(ISNUMBER(SEARCH('Карта учёта'!$B$25,Расходка[Наименование расходного материала])),MAX($Q$1:Q6)+1,0)</f>
        <v>6</v>
      </c>
      <c r="R7" s="116" t="str">
        <f>IFERROR(INDEX(Расходка[Наименование расходного материала],MATCH(Расходка[№],Поиск_расходки[Индекс1],0)),"")</f>
        <v/>
      </c>
      <c r="S7" s="116" t="str">
        <f>IFERROR(INDEX(Расходка[Наименование расходного материала],MATCH(Расходка[№],Поиск_расходки[Индекс2],0)),"")</f>
        <v/>
      </c>
      <c r="T7" s="116" t="str">
        <f>IFERROR(INDEX(Расходка[Наименование расходного материала],MATCH(Расходка[№],Поиск_расходки[Индекс3],0)),"")</f>
        <v/>
      </c>
      <c r="U7" s="116" t="str">
        <f>IFERROR(INDEX(Расходка[Наименование расходного материала],MATCH(Расходка[№],Поиск_расходки[Индекс4],0)),"")</f>
        <v/>
      </c>
      <c r="V7" s="116" t="str">
        <f>IFERROR(INDEX(Расходка[Наименование расходного материала],MATCH(Расходка[№],Поиск_расходки[Индекс5],0)),"")</f>
        <v/>
      </c>
      <c r="W7" s="116" t="str">
        <f>IFERROR(INDEX(Расходка[Наименование расходного материала],MATCH(Расходка[№],Поиск_расходки[Индекс6],0)),"")</f>
        <v>Sapphire</v>
      </c>
      <c r="X7" s="116" t="str">
        <f>IFERROR(INDEX(Расходка[Наименование расходного материала],MATCH(Расходка[№],Поиск_расходки[Индекс7],0)),"")</f>
        <v>Sapphire</v>
      </c>
      <c r="Y7" s="116" t="str">
        <f>IFERROR(INDEX(Расходка[Наименование расходного материала],MATCH(Расходка[№],Поиск_расходки[Индекс8],0)),"")</f>
        <v>Sapphire</v>
      </c>
      <c r="Z7" s="116" t="str">
        <f>IFERROR(INDEX(Расходка[Наименование расходного материала],MATCH(Расходка[№],Поиск_расходки[Индекс9],0)),"")</f>
        <v>Sapphire</v>
      </c>
      <c r="AA7" s="116" t="str">
        <f>IFERROR(INDEX(Расходка[Наименование расходного материала],MATCH(Расходка[№],Поиск_расходки[Индекс10],0)),"")</f>
        <v>Sapphire</v>
      </c>
      <c r="AB7" s="116" t="str">
        <f>IFERROR(INDEX(Расходка[Наименование расходного материала],MATCH(Расходка[№],Поиск_расходки[Индекс11],0)),"")</f>
        <v>Sapphire</v>
      </c>
      <c r="AC7" s="116" t="str">
        <f>IFERROR(INDEX(Расходка[Наименование расходного материала],MATCH(Расходка[№],Поиск_расходки[Индекс12],0)),"")</f>
        <v>Sapphire</v>
      </c>
      <c r="AD7" s="116" t="str">
        <f>IFERROR(INDEX(Расходка[Наименование расходного материала],MATCH(Расходка[№],Поиск_расходки[Индекс13],0)),"")</f>
        <v>Sapphire</v>
      </c>
      <c r="AF7" s="4" t="s">
        <v>5</v>
      </c>
      <c r="AG7" s="4" t="s">
        <v>415</v>
      </c>
      <c r="AI7" t="s">
        <v>190</v>
      </c>
      <c r="AJ7" t="s">
        <v>204</v>
      </c>
      <c r="AK7" t="str">
        <f t="shared" ref="AK7:AK8" si="1">CONCATENATE(AI7,AJ7)</f>
        <v>Контраст: Йогексол 350</v>
      </c>
      <c r="AM7" s="193">
        <v>155760</v>
      </c>
      <c r="AN7" s="2"/>
      <c r="AO7" t="s">
        <v>503</v>
      </c>
    </row>
    <row r="8" spans="1:42">
      <c r="A8">
        <v>7</v>
      </c>
      <c r="B8" t="s">
        <v>5</v>
      </c>
      <c r="C8" t="s">
        <v>314</v>
      </c>
      <c r="E8" s="117">
        <f>IF(ISNUMBER(SEARCH('Карта учёта'!$B$13,Расходка[[#This Row],[Наименование расходного материала]])),MAX($E$1:E7)+1,0)</f>
        <v>0</v>
      </c>
      <c r="F8" s="117">
        <f>IF(ISNUMBER(SEARCH('Карта учёта'!$B$14,Расходка[[#This Row],[Наименование расходного материала]])),MAX($F$1:F7)+1,0)</f>
        <v>0</v>
      </c>
      <c r="G8" s="117">
        <f>IF(ISNUMBER(SEARCH('Карта учёта'!$B$15,Расходка[Наименование расходного материала])),MAX($G$1:G7)+1,0)</f>
        <v>0</v>
      </c>
      <c r="H8" s="117">
        <f>IF(ISNUMBER(SEARCH('Карта учёта'!$B$16,Расходка[Наименование расходного материала])),MAX($H$1:H7)+1,0)</f>
        <v>0</v>
      </c>
      <c r="I8" s="117">
        <f>IF(ISNUMBER(SEARCH('Карта учёта'!$B$17,Расходка[Наименование расходного материала])),MAX($I$1:I7)+1,0)</f>
        <v>0</v>
      </c>
      <c r="J8" s="117">
        <f>IF(ISNUMBER(SEARCH('Карта учёта'!$B$18,Расходка[Наименование расходного материала])),MAX($J$1:J7)+1,0)</f>
        <v>7</v>
      </c>
      <c r="K8" s="117">
        <f>IF(ISNUMBER(SEARCH('Карта учёта'!$B$19,Расходка[Наименование расходного материала])),MAX($K$1:K7)+1,0)</f>
        <v>7</v>
      </c>
      <c r="L8" s="117">
        <f>IF(ISNUMBER(SEARCH('Карта учёта'!$B$20,Расходка[Наименование расходного материала])),MAX($L$1:L7)+1,0)</f>
        <v>7</v>
      </c>
      <c r="M8" s="117">
        <f>IF(ISNUMBER(SEARCH('Карта учёта'!$B$21,Расходка[Наименование расходного материала])),MAX($M$1:M7)+1,0)</f>
        <v>7</v>
      </c>
      <c r="N8" s="117">
        <f>IF(ISNUMBER(SEARCH('Карта учёта'!$B$22,Расходка[Наименование расходного материала])),MAX($N$1:N7)+1,0)</f>
        <v>7</v>
      </c>
      <c r="O8" s="117">
        <f>IF(ISNUMBER(SEARCH('Карта учёта'!$B$23,Расходка[Наименование расходного материала])),MAX($O$1:O7)+1,0)</f>
        <v>7</v>
      </c>
      <c r="P8" s="117">
        <f>IF(ISNUMBER(SEARCH('Карта учёта'!$B$24,Расходка[Наименование расходного материала])),MAX($P$1:P7)+1,0)</f>
        <v>7</v>
      </c>
      <c r="Q8" s="117">
        <f>IF(ISNUMBER(SEARCH('Карта учёта'!$B$25,Расходка[Наименование расходного материала])),MAX($Q$1:Q7)+1,0)</f>
        <v>7</v>
      </c>
      <c r="R8" s="116" t="str">
        <f>IFERROR(INDEX(Расходка[Наименование расходного материала],MATCH(Расходка[№],Поиск_расходки[Индекс1],0)),"")</f>
        <v/>
      </c>
      <c r="S8" s="116" t="str">
        <f>IFERROR(INDEX(Расходка[Наименование расходного материала],MATCH(Расходка[№],Поиск_расходки[Индекс2],0)),"")</f>
        <v/>
      </c>
      <c r="T8" s="116" t="str">
        <f>IFERROR(INDEX(Расходка[Наименование расходного материала],MATCH(Расходка[№],Поиск_расходки[Индекс3],0)),"")</f>
        <v/>
      </c>
      <c r="U8" s="116" t="str">
        <f>IFERROR(INDEX(Расходка[Наименование расходного материала],MATCH(Расходка[№],Поиск_расходки[Индекс4],0)),"")</f>
        <v/>
      </c>
      <c r="V8" s="116" t="str">
        <f>IFERROR(INDEX(Расходка[Наименование расходного материала],MATCH(Расходка[№],Поиск_расходки[Индекс5],0)),"")</f>
        <v/>
      </c>
      <c r="W8" s="116" t="str">
        <f>IFERROR(INDEX(Расходка[Наименование расходного материала],MATCH(Расходка[№],Поиск_расходки[Индекс6],0)),"")</f>
        <v>Sprinter Legend</v>
      </c>
      <c r="X8" s="116" t="str">
        <f>IFERROR(INDEX(Расходка[Наименование расходного материала],MATCH(Расходка[№],Поиск_расходки[Индекс7],0)),"")</f>
        <v>Sprinter Legend</v>
      </c>
      <c r="Y8" s="116" t="str">
        <f>IFERROR(INDEX(Расходка[Наименование расходного материала],MATCH(Расходка[№],Поиск_расходки[Индекс8],0)),"")</f>
        <v>Sprinter Legend</v>
      </c>
      <c r="Z8" s="116" t="str">
        <f>IFERROR(INDEX(Расходка[Наименование расходного материала],MATCH(Расходка[№],Поиск_расходки[Индекс9],0)),"")</f>
        <v>Sprinter Legend</v>
      </c>
      <c r="AA8" s="116" t="str">
        <f>IFERROR(INDEX(Расходка[Наименование расходного материала],MATCH(Расходка[№],Поиск_расходки[Индекс10],0)),"")</f>
        <v>Sprinter Legend</v>
      </c>
      <c r="AB8" s="116" t="str">
        <f>IFERROR(INDEX(Расходка[Наименование расходного материала],MATCH(Расходка[№],Поиск_расходки[Индекс11],0)),"")</f>
        <v>Sprinter Legend</v>
      </c>
      <c r="AC8" s="116" t="str">
        <f>IFERROR(INDEX(Расходка[Наименование расходного материала],MATCH(Расходка[№],Поиск_расходки[Индекс12],0)),"")</f>
        <v>Sprinter Legend</v>
      </c>
      <c r="AD8" s="116" t="str">
        <f>IFERROR(INDEX(Расходка[Наименование расходного материала],MATCH(Расходка[№],Поиск_расходки[Индекс13],0)),"")</f>
        <v>Sprinter Legend</v>
      </c>
      <c r="AF8" s="4" t="s">
        <v>5</v>
      </c>
      <c r="AG8" s="4" t="s">
        <v>416</v>
      </c>
      <c r="AI8" t="s">
        <v>190</v>
      </c>
      <c r="AJ8" t="s">
        <v>205</v>
      </c>
      <c r="AK8" t="str">
        <f t="shared" si="1"/>
        <v>Контраст: Визипак 320</v>
      </c>
      <c r="AM8" s="193">
        <v>218140</v>
      </c>
      <c r="AN8" s="2"/>
      <c r="AO8" t="s">
        <v>89</v>
      </c>
    </row>
    <row r="9" spans="1:42">
      <c r="A9">
        <v>8</v>
      </c>
      <c r="B9" t="s">
        <v>5</v>
      </c>
      <c r="C9" t="s">
        <v>359</v>
      </c>
      <c r="E9" s="117">
        <f>IF(ISNUMBER(SEARCH('Карта учёта'!$B$13,Расходка[[#This Row],[Наименование расходного материала]])),MAX($E$1:E8)+1,0)</f>
        <v>0</v>
      </c>
      <c r="F9" s="117">
        <f>IF(ISNUMBER(SEARCH('Карта учёта'!$B$14,Расходка[[#This Row],[Наименование расходного материала]])),MAX($F$1:F8)+1,0)</f>
        <v>0</v>
      </c>
      <c r="G9" s="117">
        <f>IF(ISNUMBER(SEARCH('Карта учёта'!$B$15,Расходка[Наименование расходного материала])),MAX($G$1:G8)+1,0)</f>
        <v>0</v>
      </c>
      <c r="H9" s="117">
        <f>IF(ISNUMBER(SEARCH('Карта учёта'!$B$16,Расходка[Наименование расходного материала])),MAX($H$1:H8)+1,0)</f>
        <v>0</v>
      </c>
      <c r="I9" s="117">
        <f>IF(ISNUMBER(SEARCH('Карта учёта'!$B$17,Расходка[Наименование расходного материала])),MAX($I$1:I8)+1,0)</f>
        <v>0</v>
      </c>
      <c r="J9" s="117">
        <f>IF(ISNUMBER(SEARCH('Карта учёта'!$B$18,Расходка[Наименование расходного материала])),MAX($J$1:J8)+1,0)</f>
        <v>8</v>
      </c>
      <c r="K9" s="117">
        <f>IF(ISNUMBER(SEARCH('Карта учёта'!$B$19,Расходка[Наименование расходного материала])),MAX($K$1:K8)+1,0)</f>
        <v>8</v>
      </c>
      <c r="L9" s="117">
        <f>IF(ISNUMBER(SEARCH('Карта учёта'!$B$20,Расходка[Наименование расходного материала])),MAX($L$1:L8)+1,0)</f>
        <v>8</v>
      </c>
      <c r="M9" s="117">
        <f>IF(ISNUMBER(SEARCH('Карта учёта'!$B$21,Расходка[Наименование расходного материала])),MAX($M$1:M8)+1,0)</f>
        <v>8</v>
      </c>
      <c r="N9" s="117">
        <f>IF(ISNUMBER(SEARCH('Карта учёта'!$B$22,Расходка[Наименование расходного материала])),MAX($N$1:N8)+1,0)</f>
        <v>8</v>
      </c>
      <c r="O9" s="117">
        <f>IF(ISNUMBER(SEARCH('Карта учёта'!$B$23,Расходка[Наименование расходного материала])),MAX($O$1:O8)+1,0)</f>
        <v>8</v>
      </c>
      <c r="P9" s="117">
        <f>IF(ISNUMBER(SEARCH('Карта учёта'!$B$24,Расходка[Наименование расходного материала])),MAX($P$1:P8)+1,0)</f>
        <v>8</v>
      </c>
      <c r="Q9" s="117">
        <f>IF(ISNUMBER(SEARCH('Карта учёта'!$B$25,Расходка[Наименование расходного материала])),MAX($Q$1:Q8)+1,0)</f>
        <v>8</v>
      </c>
      <c r="R9" s="116" t="str">
        <f>IFERROR(INDEX(Расходка[Наименование расходного материала],MATCH(Расходка[№],Поиск_расходки[Индекс1],0)),"")</f>
        <v/>
      </c>
      <c r="S9" s="116" t="str">
        <f>IFERROR(INDEX(Расходка[Наименование расходного материала],MATCH(Расходка[№],Поиск_расходки[Индекс2],0)),"")</f>
        <v/>
      </c>
      <c r="T9" s="116" t="str">
        <f>IFERROR(INDEX(Расходка[Наименование расходного материала],MATCH(Расходка[№],Поиск_расходки[Индекс3],0)),"")</f>
        <v/>
      </c>
      <c r="U9" s="116" t="str">
        <f>IFERROR(INDEX(Расходка[Наименование расходного материала],MATCH(Расходка[№],Поиск_расходки[Индекс4],0)),"")</f>
        <v/>
      </c>
      <c r="V9" s="116" t="str">
        <f>IFERROR(INDEX(Расходка[Наименование расходного материала],MATCH(Расходка[№],Поиск_расходки[Индекс5],0)),"")</f>
        <v/>
      </c>
      <c r="W9" s="116" t="str">
        <f>IFERROR(INDEX(Расходка[Наименование расходного материала],MATCH(Расходка[№],Поиск_расходки[Индекс6],0)),"")</f>
        <v>SubMarine Rapido, Invatec</v>
      </c>
      <c r="X9" s="116" t="str">
        <f>IFERROR(INDEX(Расходка[Наименование расходного материала],MATCH(Расходка[№],Поиск_расходки[Индекс7],0)),"")</f>
        <v>SubMarine Rapido, Invatec</v>
      </c>
      <c r="Y9" s="116" t="str">
        <f>IFERROR(INDEX(Расходка[Наименование расходного материала],MATCH(Расходка[№],Поиск_расходки[Индекс8],0)),"")</f>
        <v>SubMarine Rapido, Invatec</v>
      </c>
      <c r="Z9" s="116" t="str">
        <f>IFERROR(INDEX(Расходка[Наименование расходного материала],MATCH(Расходка[№],Поиск_расходки[Индекс9],0)),"")</f>
        <v>SubMarine Rapido, Invatec</v>
      </c>
      <c r="AA9" s="116" t="str">
        <f>IFERROR(INDEX(Расходка[Наименование расходного материала],MATCH(Расходка[№],Поиск_расходки[Индекс10],0)),"")</f>
        <v>SubMarine Rapido, Invatec</v>
      </c>
      <c r="AB9" s="116" t="str">
        <f>IFERROR(INDEX(Расходка[Наименование расходного материала],MATCH(Расходка[№],Поиск_расходки[Индекс11],0)),"")</f>
        <v>SubMarine Rapido, Invatec</v>
      </c>
      <c r="AC9" s="116" t="str">
        <f>IFERROR(INDEX(Расходка[Наименование расходного материала],MATCH(Расходка[№],Поиск_расходки[Индекс12],0)),"")</f>
        <v>SubMarine Rapido, Invatec</v>
      </c>
      <c r="AD9" s="116" t="str">
        <f>IFERROR(INDEX(Расходка[Наименование расходного материала],MATCH(Расходка[№],Поиск_расходки[Индекс13],0)),"")</f>
        <v>SubMarine Rapido, Invatec</v>
      </c>
      <c r="AF9" s="4" t="s">
        <v>5</v>
      </c>
      <c r="AG9" s="4" t="s">
        <v>417</v>
      </c>
      <c r="AM9" s="193">
        <v>218160</v>
      </c>
      <c r="AN9" s="2"/>
      <c r="AO9" t="s">
        <v>90</v>
      </c>
    </row>
    <row r="10" spans="1:42">
      <c r="A10">
        <v>9</v>
      </c>
      <c r="B10" t="s">
        <v>5</v>
      </c>
      <c r="C10" t="s">
        <v>379</v>
      </c>
      <c r="E10" s="117">
        <f>IF(ISNUMBER(SEARCH('Карта учёта'!$B$13,Расходка[[#This Row],[Наименование расходного материала]])),MAX($E$1:E9)+1,0)</f>
        <v>0</v>
      </c>
      <c r="F10" s="117">
        <f>IF(ISNUMBER(SEARCH('Карта учёта'!$B$14,Расходка[[#This Row],[Наименование расходного материала]])),MAX($F$1:F9)+1,0)</f>
        <v>0</v>
      </c>
      <c r="G10" s="117">
        <f>IF(ISNUMBER(SEARCH('Карта учёта'!$B$15,Расходка[Наименование расходного материала])),MAX($G$1:G9)+1,0)</f>
        <v>0</v>
      </c>
      <c r="H10" s="117">
        <f>IF(ISNUMBER(SEARCH('Карта учёта'!$B$16,Расходка[Наименование расходного материала])),MAX($H$1:H9)+1,0)</f>
        <v>0</v>
      </c>
      <c r="I10" s="117">
        <f>IF(ISNUMBER(SEARCH('Карта учёта'!$B$17,Расходка[Наименование расходного материала])),MAX($I$1:I9)+1,0)</f>
        <v>0</v>
      </c>
      <c r="J10" s="117">
        <f>IF(ISNUMBER(SEARCH('Карта учёта'!$B$18,Расходка[Наименование расходного материала])),MAX($J$1:J9)+1,0)</f>
        <v>9</v>
      </c>
      <c r="K10" s="117">
        <f>IF(ISNUMBER(SEARCH('Карта учёта'!$B$19,Расходка[Наименование расходного материала])),MAX($K$1:K9)+1,0)</f>
        <v>9</v>
      </c>
      <c r="L10" s="117">
        <f>IF(ISNUMBER(SEARCH('Карта учёта'!$B$20,Расходка[Наименование расходного материала])),MAX($L$1:L9)+1,0)</f>
        <v>9</v>
      </c>
      <c r="M10" s="117">
        <f>IF(ISNUMBER(SEARCH('Карта учёта'!$B$21,Расходка[Наименование расходного материала])),MAX($M$1:M9)+1,0)</f>
        <v>9</v>
      </c>
      <c r="N10" s="117">
        <f>IF(ISNUMBER(SEARCH('Карта учёта'!$B$22,Расходка[Наименование расходного материала])),MAX($N$1:N9)+1,0)</f>
        <v>9</v>
      </c>
      <c r="O10" s="117">
        <f>IF(ISNUMBER(SEARCH('Карта учёта'!$B$23,Расходка[Наименование расходного материала])),MAX($O$1:O9)+1,0)</f>
        <v>9</v>
      </c>
      <c r="P10" s="117">
        <f>IF(ISNUMBER(SEARCH('Карта учёта'!$B$24,Расходка[Наименование расходного материала])),MAX($P$1:P9)+1,0)</f>
        <v>9</v>
      </c>
      <c r="Q10" s="117">
        <f>IF(ISNUMBER(SEARCH('Карта учёта'!$B$25,Расходка[Наименование расходного материала])),MAX($Q$1:Q9)+1,0)</f>
        <v>9</v>
      </c>
      <c r="R10" s="116" t="str">
        <f>IFERROR(INDEX(Расходка[Наименование расходного материала],MATCH(Расходка[№],Поиск_расходки[Индекс1],0)),"")</f>
        <v/>
      </c>
      <c r="S10" s="116" t="str">
        <f>IFERROR(INDEX(Расходка[Наименование расходного материала],MATCH(Расходка[№],Поиск_расходки[Индекс2],0)),"")</f>
        <v/>
      </c>
      <c r="T10" s="116" t="str">
        <f>IFERROR(INDEX(Расходка[Наименование расходного материала],MATCH(Расходка[№],Поиск_расходки[Индекс3],0)),"")</f>
        <v/>
      </c>
      <c r="U10" s="116" t="str">
        <f>IFERROR(INDEX(Расходка[Наименование расходного материала],MATCH(Расходка[№],Поиск_расходки[Индекс4],0)),"")</f>
        <v/>
      </c>
      <c r="V10" s="116" t="str">
        <f>IFERROR(INDEX(Расходка[Наименование расходного материала],MATCH(Расходка[№],Поиск_расходки[Индекс5],0)),"")</f>
        <v/>
      </c>
      <c r="W10" s="116" t="str">
        <f>IFERROR(INDEX(Расходка[Наименование расходного материала],MATCH(Расходка[№],Поиск_расходки[Индекс6],0)),"")</f>
        <v>Колибри</v>
      </c>
      <c r="X10" s="116" t="str">
        <f>IFERROR(INDEX(Расходка[Наименование расходного материала],MATCH(Расходка[№],Поиск_расходки[Индекс7],0)),"")</f>
        <v>Колибри</v>
      </c>
      <c r="Y10" s="116" t="str">
        <f>IFERROR(INDEX(Расходка[Наименование расходного материала],MATCH(Расходка[№],Поиск_расходки[Индекс8],0)),"")</f>
        <v>Колибри</v>
      </c>
      <c r="Z10" s="116" t="str">
        <f>IFERROR(INDEX(Расходка[Наименование расходного материала],MATCH(Расходка[№],Поиск_расходки[Индекс9],0)),"")</f>
        <v>Колибри</v>
      </c>
      <c r="AA10" s="116" t="str">
        <f>IFERROR(INDEX(Расходка[Наименование расходного материала],MATCH(Расходка[№],Поиск_расходки[Индекс10],0)),"")</f>
        <v>Колибри</v>
      </c>
      <c r="AB10" s="116" t="str">
        <f>IFERROR(INDEX(Расходка[Наименование расходного материала],MATCH(Расходка[№],Поиск_расходки[Индекс11],0)),"")</f>
        <v>Колибри</v>
      </c>
      <c r="AC10" s="116" t="str">
        <f>IFERROR(INDEX(Расходка[Наименование расходного материала],MATCH(Расходка[№],Поиск_расходки[Индекс12],0)),"")</f>
        <v>Колибри</v>
      </c>
      <c r="AD10" s="116" t="str">
        <f>IFERROR(INDEX(Расходка[Наименование расходного материала],MATCH(Расходка[№],Поиск_расходки[Индекс13],0)),"")</f>
        <v>Колибри</v>
      </c>
      <c r="AF10" s="4" t="s">
        <v>5</v>
      </c>
      <c r="AG10" s="4" t="s">
        <v>418</v>
      </c>
      <c r="AI10" t="s">
        <v>356</v>
      </c>
      <c r="AM10" s="193">
        <v>194510</v>
      </c>
      <c r="AN10" s="2"/>
      <c r="AO10" t="s">
        <v>91</v>
      </c>
    </row>
    <row r="11" spans="1:42">
      <c r="A11">
        <v>10</v>
      </c>
      <c r="B11" t="s">
        <v>5</v>
      </c>
      <c r="C11" t="s">
        <v>403</v>
      </c>
      <c r="E11" s="117">
        <f>IF(ISNUMBER(SEARCH('Карта учёта'!$B$13,Расходка[[#This Row],[Наименование расходного материала]])),MAX($E$1:E10)+1,0)</f>
        <v>0</v>
      </c>
      <c r="F11" s="117">
        <f>IF(ISNUMBER(SEARCH('Карта учёта'!$B$14,Расходка[[#This Row],[Наименование расходного материала]])),MAX($F$1:F10)+1,0)</f>
        <v>0</v>
      </c>
      <c r="G11" s="117">
        <f>IF(ISNUMBER(SEARCH('Карта учёта'!$B$15,Расходка[Наименование расходного материала])),MAX($G$1:G10)+1,0)</f>
        <v>0</v>
      </c>
      <c r="H11" s="117">
        <f>IF(ISNUMBER(SEARCH('Карта учёта'!$B$16,Расходка[Наименование расходного материала])),MAX($H$1:H10)+1,0)</f>
        <v>0</v>
      </c>
      <c r="I11" s="117">
        <f>IF(ISNUMBER(SEARCH('Карта учёта'!$B$17,Расходка[Наименование расходного материала])),MAX($I$1:I10)+1,0)</f>
        <v>0</v>
      </c>
      <c r="J11" s="117">
        <f>IF(ISNUMBER(SEARCH('Карта учёта'!$B$18,Расходка[Наименование расходного материала])),MAX($J$1:J10)+1,0)</f>
        <v>10</v>
      </c>
      <c r="K11" s="117">
        <f>IF(ISNUMBER(SEARCH('Карта учёта'!$B$19,Расходка[Наименование расходного материала])),MAX($K$1:K10)+1,0)</f>
        <v>10</v>
      </c>
      <c r="L11" s="117">
        <f>IF(ISNUMBER(SEARCH('Карта учёта'!$B$20,Расходка[Наименование расходного материала])),MAX($L$1:L10)+1,0)</f>
        <v>10</v>
      </c>
      <c r="M11" s="117">
        <f>IF(ISNUMBER(SEARCH('Карта учёта'!$B$21,Расходка[Наименование расходного материала])),MAX($M$1:M10)+1,0)</f>
        <v>10</v>
      </c>
      <c r="N11" s="117">
        <f>IF(ISNUMBER(SEARCH('Карта учёта'!$B$22,Расходка[Наименование расходного материала])),MAX($N$1:N10)+1,0)</f>
        <v>10</v>
      </c>
      <c r="O11" s="117">
        <f>IF(ISNUMBER(SEARCH('Карта учёта'!$B$23,Расходка[Наименование расходного материала])),MAX($O$1:O10)+1,0)</f>
        <v>10</v>
      </c>
      <c r="P11" s="117">
        <f>IF(ISNUMBER(SEARCH('Карта учёта'!$B$24,Расходка[Наименование расходного материала])),MAX($P$1:P10)+1,0)</f>
        <v>10</v>
      </c>
      <c r="Q11" s="117">
        <f>IF(ISNUMBER(SEARCH('Карта учёта'!$B$25,Расходка[Наименование расходного материала])),MAX($Q$1:Q10)+1,0)</f>
        <v>10</v>
      </c>
      <c r="R11" s="116" t="str">
        <f>IFERROR(INDEX(Расходка[Наименование расходного материала],MATCH(Расходка[№],Поиск_расходки[Индекс1],0)),"")</f>
        <v/>
      </c>
      <c r="S11" s="116" t="str">
        <f>IFERROR(INDEX(Расходка[Наименование расходного материала],MATCH(Расходка[№],Поиск_расходки[Индекс2],0)),"")</f>
        <v/>
      </c>
      <c r="T11" s="116" t="str">
        <f>IFERROR(INDEX(Расходка[Наименование расходного материала],MATCH(Расходка[№],Поиск_расходки[Индекс3],0)),"")</f>
        <v/>
      </c>
      <c r="U11" s="116" t="str">
        <f>IFERROR(INDEX(Расходка[Наименование расходного материала],MATCH(Расходка[№],Поиск_расходки[Индекс4],0)),"")</f>
        <v/>
      </c>
      <c r="V11" s="116" t="str">
        <f>IFERROR(INDEX(Расходка[Наименование расходного материала],MATCH(Расходка[№],Поиск_расходки[Индекс5],0)),"")</f>
        <v/>
      </c>
      <c r="W11" s="116" t="str">
        <f>IFERROR(INDEX(Расходка[Наименование расходного материала],MATCH(Расходка[№],Поиск_расходки[Индекс6],0)),"")</f>
        <v xml:space="preserve">NC Колибри </v>
      </c>
      <c r="X11" s="116" t="str">
        <f>IFERROR(INDEX(Расходка[Наименование расходного материала],MATCH(Расходка[№],Поиск_расходки[Индекс7],0)),"")</f>
        <v xml:space="preserve">NC Колибри </v>
      </c>
      <c r="Y11" s="116" t="str">
        <f>IFERROR(INDEX(Расходка[Наименование расходного материала],MATCH(Расходка[№],Поиск_расходки[Индекс8],0)),"")</f>
        <v xml:space="preserve">NC Колибри </v>
      </c>
      <c r="Z11" s="116" t="str">
        <f>IFERROR(INDEX(Расходка[Наименование расходного материала],MATCH(Расходка[№],Поиск_расходки[Индекс9],0)),"")</f>
        <v xml:space="preserve">NC Колибри </v>
      </c>
      <c r="AA11" s="116" t="str">
        <f>IFERROR(INDEX(Расходка[Наименование расходного материала],MATCH(Расходка[№],Поиск_расходки[Индекс10],0)),"")</f>
        <v xml:space="preserve">NC Колибри </v>
      </c>
      <c r="AB11" s="116" t="str">
        <f>IFERROR(INDEX(Расходка[Наименование расходного материала],MATCH(Расходка[№],Поиск_расходки[Индекс11],0)),"")</f>
        <v xml:space="preserve">NC Колибри </v>
      </c>
      <c r="AC11" s="116" t="str">
        <f>IFERROR(INDEX(Расходка[Наименование расходного материала],MATCH(Расходка[№],Поиск_расходки[Индекс12],0)),"")</f>
        <v xml:space="preserve">NC Колибри </v>
      </c>
      <c r="AD11" s="116" t="str">
        <f>IFERROR(INDEX(Расходка[Наименование расходного материала],MATCH(Расходка[№],Поиск_расходки[Индекс13],0)),"")</f>
        <v xml:space="preserve">NC Колибри </v>
      </c>
      <c r="AF11" s="4" t="s">
        <v>5</v>
      </c>
      <c r="AG11" s="4" t="s">
        <v>419</v>
      </c>
      <c r="AI11" t="s">
        <v>4</v>
      </c>
      <c r="AM11" s="193">
        <v>323500</v>
      </c>
      <c r="AN11" s="2"/>
      <c r="AO11" t="s">
        <v>92</v>
      </c>
    </row>
    <row r="12" spans="1:42">
      <c r="A12">
        <v>11</v>
      </c>
      <c r="B12" t="s">
        <v>308</v>
      </c>
      <c r="C12" s="1" t="s">
        <v>334</v>
      </c>
      <c r="E12" s="117">
        <f>IF(ISNUMBER(SEARCH('Карта учёта'!$B$13,Расходка[[#This Row],[Наименование расходного материала]])),MAX($E$1:E11)+1,0)</f>
        <v>0</v>
      </c>
      <c r="F12" s="117">
        <f>IF(ISNUMBER(SEARCH('Карта учёта'!$B$14,Расходка[[#This Row],[Наименование расходного материала]])),MAX($F$1:F11)+1,0)</f>
        <v>0</v>
      </c>
      <c r="G12" s="117">
        <f>IF(ISNUMBER(SEARCH('Карта учёта'!$B$15,Расходка[Наименование расходного материала])),MAX($G$1:G11)+1,0)</f>
        <v>0</v>
      </c>
      <c r="H12" s="117">
        <f>IF(ISNUMBER(SEARCH('Карта учёта'!$B$16,Расходка[Наименование расходного материала])),MAX($H$1:H11)+1,0)</f>
        <v>0</v>
      </c>
      <c r="I12" s="117">
        <f>IF(ISNUMBER(SEARCH('Карта учёта'!$B$17,Расходка[Наименование расходного материала])),MAX($I$1:I11)+1,0)</f>
        <v>0</v>
      </c>
      <c r="J12" s="117">
        <f>IF(ISNUMBER(SEARCH('Карта учёта'!$B$18,Расходка[Наименование расходного материала])),MAX($J$1:J11)+1,0)</f>
        <v>11</v>
      </c>
      <c r="K12" s="117">
        <f>IF(ISNUMBER(SEARCH('Карта учёта'!$B$19,Расходка[Наименование расходного материала])),MAX($K$1:K11)+1,0)</f>
        <v>11</v>
      </c>
      <c r="L12" s="117">
        <f>IF(ISNUMBER(SEARCH('Карта учёта'!$B$20,Расходка[Наименование расходного материала])),MAX($L$1:L11)+1,0)</f>
        <v>11</v>
      </c>
      <c r="M12" s="117">
        <f>IF(ISNUMBER(SEARCH('Карта учёта'!$B$21,Расходка[Наименование расходного материала])),MAX($M$1:M11)+1,0)</f>
        <v>11</v>
      </c>
      <c r="N12" s="117">
        <f>IF(ISNUMBER(SEARCH('Карта учёта'!$B$22,Расходка[Наименование расходного материала])),MAX($N$1:N11)+1,0)</f>
        <v>11</v>
      </c>
      <c r="O12" s="117">
        <f>IF(ISNUMBER(SEARCH('Карта учёта'!$B$23,Расходка[Наименование расходного материала])),MAX($O$1:O11)+1,0)</f>
        <v>11</v>
      </c>
      <c r="P12" s="117">
        <f>IF(ISNUMBER(SEARCH('Карта учёта'!$B$24,Расходка[Наименование расходного материала])),MAX($P$1:P11)+1,0)</f>
        <v>11</v>
      </c>
      <c r="Q12" s="117">
        <f>IF(ISNUMBER(SEARCH('Карта учёта'!$B$25,Расходка[Наименование расходного материала])),MAX($Q$1:Q11)+1,0)</f>
        <v>11</v>
      </c>
      <c r="R12" s="116" t="str">
        <f>IFERROR(INDEX(Расходка[Наименование расходного материала],MATCH(Расходка[№],Поиск_расходки[Индекс1],0)),"")</f>
        <v/>
      </c>
      <c r="S12" s="116" t="str">
        <f>IFERROR(INDEX(Расходка[Наименование расходного материала],MATCH(Расходка[№],Поиск_расходки[Индекс2],0)),"")</f>
        <v/>
      </c>
      <c r="T12" s="116" t="str">
        <f>IFERROR(INDEX(Расходка[Наименование расходного материала],MATCH(Расходка[№],Поиск_расходки[Индекс3],0)),"")</f>
        <v/>
      </c>
      <c r="U12" s="116" t="str">
        <f>IFERROR(INDEX(Расходка[Наименование расходного материала],MATCH(Расходка[№],Поиск_расходки[Индекс4],0)),"")</f>
        <v/>
      </c>
      <c r="V12" s="116" t="str">
        <f>IFERROR(INDEX(Расходка[Наименование расходного материала],MATCH(Расходка[№],Поиск_расходки[Индекс5],0)),"")</f>
        <v/>
      </c>
      <c r="W12" s="116" t="str">
        <f>IFERROR(INDEX(Расходка[Наименование расходного материала],MATCH(Расходка[№],Поиск_расходки[Индекс6],0)),"")</f>
        <v>Nitrex 260</v>
      </c>
      <c r="X12" s="116" t="str">
        <f>IFERROR(INDEX(Расходка[Наименование расходного материала],MATCH(Расходка[№],Поиск_расходки[Индекс7],0)),"")</f>
        <v>Nitrex 260</v>
      </c>
      <c r="Y12" s="116" t="str">
        <f>IFERROR(INDEX(Расходка[Наименование расходного материала],MATCH(Расходка[№],Поиск_расходки[Индекс8],0)),"")</f>
        <v>Nitrex 260</v>
      </c>
      <c r="Z12" s="116" t="str">
        <f>IFERROR(INDEX(Расходка[Наименование расходного материала],MATCH(Расходка[№],Поиск_расходки[Индекс9],0)),"")</f>
        <v>Nitrex 260</v>
      </c>
      <c r="AA12" s="116" t="str">
        <f>IFERROR(INDEX(Расходка[Наименование расходного материала],MATCH(Расходка[№],Поиск_расходки[Индекс10],0)),"")</f>
        <v>Nitrex 260</v>
      </c>
      <c r="AB12" s="116" t="str">
        <f>IFERROR(INDEX(Расходка[Наименование расходного материала],MATCH(Расходка[№],Поиск_расходки[Индекс11],0)),"")</f>
        <v>Nitrex 260</v>
      </c>
      <c r="AC12" s="116" t="str">
        <f>IFERROR(INDEX(Расходка[Наименование расходного материала],MATCH(Расходка[№],Поиск_расходки[Индекс12],0)),"")</f>
        <v>Nitrex 260</v>
      </c>
      <c r="AD12" s="116" t="str">
        <f>IFERROR(INDEX(Расходка[Наименование расходного материала],MATCH(Расходка[№],Поиск_расходки[Индекс13],0)),"")</f>
        <v>Nitrex 260</v>
      </c>
      <c r="AF12" s="4" t="s">
        <v>5</v>
      </c>
      <c r="AG12" s="4" t="s">
        <v>420</v>
      </c>
      <c r="AI12" t="s">
        <v>3</v>
      </c>
      <c r="AM12" s="193">
        <v>323510</v>
      </c>
      <c r="AN12" s="2"/>
      <c r="AO12" t="s">
        <v>93</v>
      </c>
    </row>
    <row r="13" spans="1:42">
      <c r="A13">
        <v>12</v>
      </c>
      <c r="B13" t="s">
        <v>308</v>
      </c>
      <c r="C13" t="s">
        <v>368</v>
      </c>
      <c r="D13" s="1"/>
      <c r="E13" s="117">
        <f>IF(ISNUMBER(SEARCH('Карта учёта'!$B$13,Расходка[[#This Row],[Наименование расходного материала]])),MAX($E$1:E12)+1,0)</f>
        <v>0</v>
      </c>
      <c r="F13" s="117">
        <f>IF(ISNUMBER(SEARCH('Карта учёта'!$B$14,Расходка[[#This Row],[Наименование расходного материала]])),MAX($F$1:F12)+1,0)</f>
        <v>0</v>
      </c>
      <c r="G13" s="117">
        <f>IF(ISNUMBER(SEARCH('Карта учёта'!$B$15,Расходка[Наименование расходного материала])),MAX($G$1:G12)+1,0)</f>
        <v>0</v>
      </c>
      <c r="H13" s="117">
        <f>IF(ISNUMBER(SEARCH('Карта учёта'!$B$16,Расходка[Наименование расходного материала])),MAX($H$1:H12)+1,0)</f>
        <v>0</v>
      </c>
      <c r="I13" s="117">
        <f>IF(ISNUMBER(SEARCH('Карта учёта'!$B$17,Расходка[Наименование расходного материала])),MAX($I$1:I12)+1,0)</f>
        <v>0</v>
      </c>
      <c r="J13" s="117">
        <f>IF(ISNUMBER(SEARCH('Карта учёта'!$B$18,Расходка[Наименование расходного материала])),MAX($J$1:J12)+1,0)</f>
        <v>12</v>
      </c>
      <c r="K13" s="117">
        <f>IF(ISNUMBER(SEARCH('Карта учёта'!$B$19,Расходка[Наименование расходного материала])),MAX($K$1:K12)+1,0)</f>
        <v>12</v>
      </c>
      <c r="L13" s="117">
        <f>IF(ISNUMBER(SEARCH('Карта учёта'!$B$20,Расходка[Наименование расходного материала])),MAX($L$1:L12)+1,0)</f>
        <v>12</v>
      </c>
      <c r="M13" s="117">
        <f>IF(ISNUMBER(SEARCH('Карта учёта'!$B$21,Расходка[Наименование расходного материала])),MAX($M$1:M12)+1,0)</f>
        <v>12</v>
      </c>
      <c r="N13" s="117">
        <f>IF(ISNUMBER(SEARCH('Карта учёта'!$B$22,Расходка[Наименование расходного материала])),MAX($N$1:N12)+1,0)</f>
        <v>12</v>
      </c>
      <c r="O13" s="117">
        <f>IF(ISNUMBER(SEARCH('Карта учёта'!$B$23,Расходка[Наименование расходного материала])),MAX($O$1:O12)+1,0)</f>
        <v>12</v>
      </c>
      <c r="P13" s="117">
        <f>IF(ISNUMBER(SEARCH('Карта учёта'!$B$24,Расходка[Наименование расходного материала])),MAX($P$1:P12)+1,0)</f>
        <v>12</v>
      </c>
      <c r="Q13" s="117">
        <f>IF(ISNUMBER(SEARCH('Карта учёта'!$B$25,Расходка[Наименование расходного материала])),MAX($Q$1:Q12)+1,0)</f>
        <v>12</v>
      </c>
      <c r="R13" s="116" t="str">
        <f>IFERROR(INDEX(Расходка[Наименование расходного материала],MATCH(Расходка[№],Поиск_расходки[Индекс1],0)),"")</f>
        <v/>
      </c>
      <c r="S13" s="116" t="str">
        <f>IFERROR(INDEX(Расходка[Наименование расходного материала],MATCH(Расходка[№],Поиск_расходки[Индекс2],0)),"")</f>
        <v/>
      </c>
      <c r="T13" s="116" t="str">
        <f>IFERROR(INDEX(Расходка[Наименование расходного материала],MATCH(Расходка[№],Поиск_расходки[Индекс3],0)),"")</f>
        <v/>
      </c>
      <c r="U13" s="116" t="str">
        <f>IFERROR(INDEX(Расходка[Наименование расходного материала],MATCH(Расходка[№],Поиск_расходки[Индекс4],0)),"")</f>
        <v/>
      </c>
      <c r="V13" s="116" t="str">
        <f>IFERROR(INDEX(Расходка[Наименование расходного материала],MATCH(Расходка[№],Поиск_расходки[Индекс5],0)),"")</f>
        <v/>
      </c>
      <c r="W13" s="116" t="str">
        <f>IFERROR(INDEX(Расходка[Наименование расходного материала],MATCH(Расходка[№],Поиск_расходки[Индекс6],0)),"")</f>
        <v>RadiFocus</v>
      </c>
      <c r="X13" s="116" t="str">
        <f>IFERROR(INDEX(Расходка[Наименование расходного материала],MATCH(Расходка[№],Поиск_расходки[Индекс7],0)),"")</f>
        <v>RadiFocus</v>
      </c>
      <c r="Y13" s="116" t="str">
        <f>IFERROR(INDEX(Расходка[Наименование расходного материала],MATCH(Расходка[№],Поиск_расходки[Индекс8],0)),"")</f>
        <v>RadiFocus</v>
      </c>
      <c r="Z13" s="116" t="str">
        <f>IFERROR(INDEX(Расходка[Наименование расходного материала],MATCH(Расходка[№],Поиск_расходки[Индекс9],0)),"")</f>
        <v>RadiFocus</v>
      </c>
      <c r="AA13" s="116" t="str">
        <f>IFERROR(INDEX(Расходка[Наименование расходного материала],MATCH(Расходка[№],Поиск_расходки[Индекс10],0)),"")</f>
        <v>RadiFocus</v>
      </c>
      <c r="AB13" s="116" t="str">
        <f>IFERROR(INDEX(Расходка[Наименование расходного материала],MATCH(Расходка[№],Поиск_расходки[Индекс11],0)),"")</f>
        <v>RadiFocus</v>
      </c>
      <c r="AC13" s="116" t="str">
        <f>IFERROR(INDEX(Расходка[Наименование расходного материала],MATCH(Расходка[№],Поиск_расходки[Индекс12],0)),"")</f>
        <v>RadiFocus</v>
      </c>
      <c r="AD13" s="116" t="str">
        <f>IFERROR(INDEX(Расходка[Наименование расходного материала],MATCH(Расходка[№],Поиск_расходки[Индекс13],0)),"")</f>
        <v>RadiFocus</v>
      </c>
      <c r="AF13" s="4" t="s">
        <v>5</v>
      </c>
      <c r="AG13" s="4" t="s">
        <v>421</v>
      </c>
      <c r="AI13" t="s">
        <v>6</v>
      </c>
      <c r="AN13" s="2"/>
    </row>
    <row r="14" spans="1:42">
      <c r="A14">
        <v>13</v>
      </c>
      <c r="B14" t="s">
        <v>306</v>
      </c>
      <c r="C14" t="s">
        <v>333</v>
      </c>
      <c r="E14" s="117">
        <f>IF(ISNUMBER(SEARCH('Карта учёта'!$B$13,Расходка[[#This Row],[Наименование расходного материала]])),MAX($E$1:E13)+1,0)</f>
        <v>0</v>
      </c>
      <c r="F14" s="117">
        <f>IF(ISNUMBER(SEARCH('Карта учёта'!$B$14,Расходка[[#This Row],[Наименование расходного материала]])),MAX($F$1:F13)+1,0)</f>
        <v>0</v>
      </c>
      <c r="G14" s="117">
        <f>IF(ISNUMBER(SEARCH('Карта учёта'!$B$15,Расходка[Наименование расходного материала])),MAX($G$1:G13)+1,0)</f>
        <v>0</v>
      </c>
      <c r="H14" s="117">
        <f>IF(ISNUMBER(SEARCH('Карта учёта'!$B$16,Расходка[Наименование расходного материала])),MAX($H$1:H13)+1,0)</f>
        <v>0</v>
      </c>
      <c r="I14" s="117">
        <f>IF(ISNUMBER(SEARCH('Карта учёта'!$B$17,Расходка[Наименование расходного материала])),MAX($I$1:I13)+1,0)</f>
        <v>0</v>
      </c>
      <c r="J14" s="117">
        <f>IF(ISNUMBER(SEARCH('Карта учёта'!$B$18,Расходка[Наименование расходного материала])),MAX($J$1:J13)+1,0)</f>
        <v>13</v>
      </c>
      <c r="K14" s="117">
        <f>IF(ISNUMBER(SEARCH('Карта учёта'!$B$19,Расходка[Наименование расходного материала])),MAX($K$1:K13)+1,0)</f>
        <v>13</v>
      </c>
      <c r="L14" s="117">
        <f>IF(ISNUMBER(SEARCH('Карта учёта'!$B$20,Расходка[Наименование расходного материала])),MAX($L$1:L13)+1,0)</f>
        <v>13</v>
      </c>
      <c r="M14" s="117">
        <f>IF(ISNUMBER(SEARCH('Карта учёта'!$B$21,Расходка[Наименование расходного материала])),MAX($M$1:M13)+1,0)</f>
        <v>13</v>
      </c>
      <c r="N14" s="117">
        <f>IF(ISNUMBER(SEARCH('Карта учёта'!$B$22,Расходка[Наименование расходного материала])),MAX($N$1:N13)+1,0)</f>
        <v>13</v>
      </c>
      <c r="O14" s="117">
        <f>IF(ISNUMBER(SEARCH('Карта учёта'!$B$23,Расходка[Наименование расходного материала])),MAX($O$1:O13)+1,0)</f>
        <v>13</v>
      </c>
      <c r="P14" s="117">
        <f>IF(ISNUMBER(SEARCH('Карта учёта'!$B$24,Расходка[Наименование расходного материала])),MAX($P$1:P13)+1,0)</f>
        <v>13</v>
      </c>
      <c r="Q14" s="117">
        <f>IF(ISNUMBER(SEARCH('Карта учёта'!$B$25,Расходка[Наименование расходного материала])),MAX($Q$1:Q13)+1,0)</f>
        <v>13</v>
      </c>
      <c r="R14" s="116" t="str">
        <f>IFERROR(INDEX(Расходка[Наименование расходного материала],MATCH(Расходка[№],Поиск_расходки[Индекс1],0)),"")</f>
        <v/>
      </c>
      <c r="S14" s="116" t="str">
        <f>IFERROR(INDEX(Расходка[Наименование расходного материала],MATCH(Расходка[№],Поиск_расходки[Индекс2],0)),"")</f>
        <v/>
      </c>
      <c r="T14" s="116" t="str">
        <f>IFERROR(INDEX(Расходка[Наименование расходного материала],MATCH(Расходка[№],Поиск_расходки[Индекс3],0)),"")</f>
        <v/>
      </c>
      <c r="U14" s="116" t="str">
        <f>IFERROR(INDEX(Расходка[Наименование расходного материала],MATCH(Расходка[№],Поиск_расходки[Индекс4],0)),"")</f>
        <v/>
      </c>
      <c r="V14" s="116" t="str">
        <f>IFERROR(INDEX(Расходка[Наименование расходного материала],MATCH(Расходка[№],Поиск_расходки[Индекс5],0)),"")</f>
        <v/>
      </c>
      <c r="W14" s="116" t="str">
        <f>IFERROR(INDEX(Расходка[Наименование расходного материала],MATCH(Расходка[№],Поиск_расходки[Индекс6],0)),"")</f>
        <v>BasixCOMPAK</v>
      </c>
      <c r="X14" s="116" t="str">
        <f>IFERROR(INDEX(Расходка[Наименование расходного материала],MATCH(Расходка[№],Поиск_расходки[Индекс7],0)),"")</f>
        <v>BasixCOMPAK</v>
      </c>
      <c r="Y14" s="116" t="str">
        <f>IFERROR(INDEX(Расходка[Наименование расходного материала],MATCH(Расходка[№],Поиск_расходки[Индекс8],0)),"")</f>
        <v>BasixCOMPAK</v>
      </c>
      <c r="Z14" s="116" t="str">
        <f>IFERROR(INDEX(Расходка[Наименование расходного материала],MATCH(Расходка[№],Поиск_расходки[Индекс9],0)),"")</f>
        <v>BasixCOMPAK</v>
      </c>
      <c r="AA14" s="116" t="str">
        <f>IFERROR(INDEX(Расходка[Наименование расходного материала],MATCH(Расходка[№],Поиск_расходки[Индекс10],0)),"")</f>
        <v>BasixCOMPAK</v>
      </c>
      <c r="AB14" s="116" t="str">
        <f>IFERROR(INDEX(Расходка[Наименование расходного материала],MATCH(Расходка[№],Поиск_расходки[Индекс11],0)),"")</f>
        <v>BasixCOMPAK</v>
      </c>
      <c r="AC14" s="116" t="str">
        <f>IFERROR(INDEX(Расходка[Наименование расходного материала],MATCH(Расходка[№],Поиск_расходки[Индекс12],0)),"")</f>
        <v>BasixCOMPAK</v>
      </c>
      <c r="AD14" s="116" t="str">
        <f>IFERROR(INDEX(Расходка[Наименование расходного материала],MATCH(Расходка[№],Поиск_расходки[Индекс13],0)),"")</f>
        <v>BasixCOMPAK</v>
      </c>
      <c r="AF14" s="4" t="s">
        <v>5</v>
      </c>
      <c r="AG14" s="4" t="s">
        <v>500</v>
      </c>
      <c r="AI14" t="s">
        <v>5</v>
      </c>
      <c r="AM14" s="193"/>
      <c r="AN14" s="2"/>
    </row>
    <row r="15" spans="1:42">
      <c r="A15">
        <v>14</v>
      </c>
      <c r="B15" t="s">
        <v>306</v>
      </c>
      <c r="C15" t="s">
        <v>365</v>
      </c>
      <c r="E15" s="117">
        <f>IF(ISNUMBER(SEARCH('Карта учёта'!$B$13,Расходка[[#This Row],[Наименование расходного материала]])),MAX($E$1:E14)+1,0)</f>
        <v>0</v>
      </c>
      <c r="F15" s="117">
        <f>IF(ISNUMBER(SEARCH('Карта учёта'!$B$14,Расходка[[#This Row],[Наименование расходного материала]])),MAX($F$1:F14)+1,0)</f>
        <v>0</v>
      </c>
      <c r="G15" s="117">
        <f>IF(ISNUMBER(SEARCH('Карта учёта'!$B$15,Расходка[Наименование расходного материала])),MAX($G$1:G14)+1,0)</f>
        <v>0</v>
      </c>
      <c r="H15" s="117">
        <f>IF(ISNUMBER(SEARCH('Карта учёта'!$B$16,Расходка[Наименование расходного материала])),MAX($H$1:H14)+1,0)</f>
        <v>0</v>
      </c>
      <c r="I15" s="117">
        <f>IF(ISNUMBER(SEARCH('Карта учёта'!$B$17,Расходка[Наименование расходного материала])),MAX($I$1:I14)+1,0)</f>
        <v>0</v>
      </c>
      <c r="J15" s="117">
        <f>IF(ISNUMBER(SEARCH('Карта учёта'!$B$18,Расходка[Наименование расходного материала])),MAX($J$1:J14)+1,0)</f>
        <v>14</v>
      </c>
      <c r="K15" s="117">
        <f>IF(ISNUMBER(SEARCH('Карта учёта'!$B$19,Расходка[Наименование расходного материала])),MAX($K$1:K14)+1,0)</f>
        <v>14</v>
      </c>
      <c r="L15" s="117">
        <f>IF(ISNUMBER(SEARCH('Карта учёта'!$B$20,Расходка[Наименование расходного материала])),MAX($L$1:L14)+1,0)</f>
        <v>14</v>
      </c>
      <c r="M15" s="117">
        <f>IF(ISNUMBER(SEARCH('Карта учёта'!$B$21,Расходка[Наименование расходного материала])),MAX($M$1:M14)+1,0)</f>
        <v>14</v>
      </c>
      <c r="N15" s="117">
        <f>IF(ISNUMBER(SEARCH('Карта учёта'!$B$22,Расходка[Наименование расходного материала])),MAX($N$1:N14)+1,0)</f>
        <v>14</v>
      </c>
      <c r="O15" s="117">
        <f>IF(ISNUMBER(SEARCH('Карта учёта'!$B$23,Расходка[Наименование расходного материала])),MAX($O$1:O14)+1,0)</f>
        <v>14</v>
      </c>
      <c r="P15" s="117">
        <f>IF(ISNUMBER(SEARCH('Карта учёта'!$B$24,Расходка[Наименование расходного материала])),MAX($P$1:P14)+1,0)</f>
        <v>14</v>
      </c>
      <c r="Q15" s="117">
        <f>IF(ISNUMBER(SEARCH('Карта учёта'!$B$25,Расходка[Наименование расходного материала])),MAX($Q$1:Q14)+1,0)</f>
        <v>14</v>
      </c>
      <c r="R15" s="116" t="str">
        <f>IFERROR(INDEX(Расходка[Наименование расходного материала],MATCH(Расходка[№],Поиск_расходки[Индекс1],0)),"")</f>
        <v/>
      </c>
      <c r="S15" s="116" t="str">
        <f>IFERROR(INDEX(Расходка[Наименование расходного материала],MATCH(Расходка[№],Поиск_расходки[Индекс2],0)),"")</f>
        <v/>
      </c>
      <c r="T15" s="116" t="str">
        <f>IFERROR(INDEX(Расходка[Наименование расходного материала],MATCH(Расходка[№],Поиск_расходки[Индекс3],0)),"")</f>
        <v/>
      </c>
      <c r="U15" s="116" t="str">
        <f>IFERROR(INDEX(Расходка[Наименование расходного материала],MATCH(Расходка[№],Поиск_расходки[Индекс4],0)),"")</f>
        <v/>
      </c>
      <c r="V15" s="116" t="str">
        <f>IFERROR(INDEX(Расходка[Наименование расходного материала],MATCH(Расходка[№],Поиск_расходки[Индекс5],0)),"")</f>
        <v/>
      </c>
      <c r="W15" s="116" t="str">
        <f>IFERROR(INDEX(Расходка[Наименование расходного материала],MATCH(Расходка[№],Поиск_расходки[Индекс6],0)),"")</f>
        <v>BasixTOUCH</v>
      </c>
      <c r="X15" s="116" t="str">
        <f>IFERROR(INDEX(Расходка[Наименование расходного материала],MATCH(Расходка[№],Поиск_расходки[Индекс7],0)),"")</f>
        <v>BasixTOUCH</v>
      </c>
      <c r="Y15" s="116" t="str">
        <f>IFERROR(INDEX(Расходка[Наименование расходного материала],MATCH(Расходка[№],Поиск_расходки[Индекс8],0)),"")</f>
        <v>BasixTOUCH</v>
      </c>
      <c r="Z15" s="116" t="str">
        <f>IFERROR(INDEX(Расходка[Наименование расходного материала],MATCH(Расходка[№],Поиск_расходки[Индекс9],0)),"")</f>
        <v>BasixTOUCH</v>
      </c>
      <c r="AA15" s="116" t="str">
        <f>IFERROR(INDEX(Расходка[Наименование расходного материала],MATCH(Расходка[№],Поиск_расходки[Индекс10],0)),"")</f>
        <v>BasixTOUCH</v>
      </c>
      <c r="AB15" s="116" t="str">
        <f>IFERROR(INDEX(Расходка[Наименование расходного материала],MATCH(Расходка[№],Поиск_расходки[Индекс11],0)),"")</f>
        <v>BasixTOUCH</v>
      </c>
      <c r="AC15" s="116" t="str">
        <f>IFERROR(INDEX(Расходка[Наименование расходного материала],MATCH(Расходка[№],Поиск_расходки[Индекс12],0)),"")</f>
        <v>BasixTOUCH</v>
      </c>
      <c r="AD15" s="116" t="str">
        <f>IFERROR(INDEX(Расходка[Наименование расходного материала],MATCH(Расходка[№],Поиск_расходки[Индекс13],0)),"")</f>
        <v>BasixTOUCH</v>
      </c>
      <c r="AF15" s="4" t="s">
        <v>5</v>
      </c>
      <c r="AG15" s="4" t="s">
        <v>422</v>
      </c>
      <c r="AI15" t="s">
        <v>94</v>
      </c>
    </row>
    <row r="16" spans="1:42">
      <c r="A16">
        <v>15</v>
      </c>
      <c r="B16" t="s">
        <v>306</v>
      </c>
      <c r="C16" t="s">
        <v>355</v>
      </c>
      <c r="E16" s="117">
        <f>IF(ISNUMBER(SEARCH('Карта учёта'!$B$13,Расходка[[#This Row],[Наименование расходного материала]])),MAX($E$1:E15)+1,0)</f>
        <v>0</v>
      </c>
      <c r="F16" s="117">
        <f>IF(ISNUMBER(SEARCH('Карта учёта'!$B$14,Расходка[[#This Row],[Наименование расходного материала]])),MAX($F$1:F15)+1,0)</f>
        <v>0</v>
      </c>
      <c r="G16" s="117">
        <f>IF(ISNUMBER(SEARCH('Карта учёта'!$B$15,Расходка[Наименование расходного материала])),MAX($G$1:G15)+1,0)</f>
        <v>0</v>
      </c>
      <c r="H16" s="117">
        <f>IF(ISNUMBER(SEARCH('Карта учёта'!$B$16,Расходка[Наименование расходного материала])),MAX($H$1:H15)+1,0)</f>
        <v>0</v>
      </c>
      <c r="I16" s="117">
        <f>IF(ISNUMBER(SEARCH('Карта учёта'!$B$17,Расходка[Наименование расходного материала])),MAX($I$1:I15)+1,0)</f>
        <v>0</v>
      </c>
      <c r="J16" s="117">
        <f>IF(ISNUMBER(SEARCH('Карта учёта'!$B$18,Расходка[Наименование расходного материала])),MAX($J$1:J15)+1,0)</f>
        <v>15</v>
      </c>
      <c r="K16" s="117">
        <f>IF(ISNUMBER(SEARCH('Карта учёта'!$B$19,Расходка[Наименование расходного материала])),MAX($K$1:K15)+1,0)</f>
        <v>15</v>
      </c>
      <c r="L16" s="117">
        <f>IF(ISNUMBER(SEARCH('Карта учёта'!$B$20,Расходка[Наименование расходного материала])),MAX($L$1:L15)+1,0)</f>
        <v>15</v>
      </c>
      <c r="M16" s="117">
        <f>IF(ISNUMBER(SEARCH('Карта учёта'!$B$21,Расходка[Наименование расходного материала])),MAX($M$1:M15)+1,0)</f>
        <v>15</v>
      </c>
      <c r="N16" s="117">
        <f>IF(ISNUMBER(SEARCH('Карта учёта'!$B$22,Расходка[Наименование расходного материала])),MAX($N$1:N15)+1,0)</f>
        <v>15</v>
      </c>
      <c r="O16" s="117">
        <f>IF(ISNUMBER(SEARCH('Карта учёта'!$B$23,Расходка[Наименование расходного материала])),MAX($O$1:O15)+1,0)</f>
        <v>15</v>
      </c>
      <c r="P16" s="117">
        <f>IF(ISNUMBER(SEARCH('Карта учёта'!$B$24,Расходка[Наименование расходного материала])),MAX($P$1:P15)+1,0)</f>
        <v>15</v>
      </c>
      <c r="Q16" s="117">
        <f>IF(ISNUMBER(SEARCH('Карта учёта'!$B$25,Расходка[Наименование расходного материала])),MAX($Q$1:Q15)+1,0)</f>
        <v>15</v>
      </c>
      <c r="R16" s="116" t="str">
        <f>IFERROR(INDEX(Расходка[Наименование расходного материала],MATCH(Расходка[№],Поиск_расходки[Индекс1],0)),"")</f>
        <v/>
      </c>
      <c r="S16" s="116" t="str">
        <f>IFERROR(INDEX(Расходка[Наименование расходного материала],MATCH(Расходка[№],Поиск_расходки[Индекс2],0)),"")</f>
        <v/>
      </c>
      <c r="T16" s="116" t="str">
        <f>IFERROR(INDEX(Расходка[Наименование расходного материала],MATCH(Расходка[№],Поиск_расходки[Индекс3],0)),"")</f>
        <v/>
      </c>
      <c r="U16" s="116" t="str">
        <f>IFERROR(INDEX(Расходка[Наименование расходного материала],MATCH(Расходка[№],Поиск_расходки[Индекс4],0)),"")</f>
        <v/>
      </c>
      <c r="V16" s="116" t="str">
        <f>IFERROR(INDEX(Расходка[Наименование расходного материала],MATCH(Расходка[№],Поиск_расходки[Индекс5],0)),"")</f>
        <v/>
      </c>
      <c r="W16" s="116" t="str">
        <f>IFERROR(INDEX(Расходка[Наименование расходного материала],MATCH(Расходка[№],Поиск_расходки[Индекс6],0)),"")</f>
        <v>Dolphin</v>
      </c>
      <c r="X16" s="116" t="str">
        <f>IFERROR(INDEX(Расходка[Наименование расходного материала],MATCH(Расходка[№],Поиск_расходки[Индекс7],0)),"")</f>
        <v>Dolphin</v>
      </c>
      <c r="Y16" s="116" t="str">
        <f>IFERROR(INDEX(Расходка[Наименование расходного материала],MATCH(Расходка[№],Поиск_расходки[Индекс8],0)),"")</f>
        <v>Dolphin</v>
      </c>
      <c r="Z16" s="116" t="str">
        <f>IFERROR(INDEX(Расходка[Наименование расходного материала],MATCH(Расходка[№],Поиск_расходки[Индекс9],0)),"")</f>
        <v>Dolphin</v>
      </c>
      <c r="AA16" s="116" t="str">
        <f>IFERROR(INDEX(Расходка[Наименование расходного материала],MATCH(Расходка[№],Поиск_расходки[Индекс10],0)),"")</f>
        <v>Dolphin</v>
      </c>
      <c r="AB16" s="116" t="str">
        <f>IFERROR(INDEX(Расходка[Наименование расходного материала],MATCH(Расходка[№],Поиск_расходки[Индекс11],0)),"")</f>
        <v>Dolphin</v>
      </c>
      <c r="AC16" s="116" t="str">
        <f>IFERROR(INDEX(Расходка[Наименование расходного материала],MATCH(Расходка[№],Поиск_расходки[Индекс12],0)),"")</f>
        <v>Dolphin</v>
      </c>
      <c r="AD16" s="116" t="str">
        <f>IFERROR(INDEX(Расходка[Наименование расходного материала],MATCH(Расходка[№],Поиск_расходки[Индекс13],0)),"")</f>
        <v>Dolphin</v>
      </c>
      <c r="AF16" s="4" t="s">
        <v>5</v>
      </c>
      <c r="AG16" s="4" t="s">
        <v>423</v>
      </c>
      <c r="AI16" t="s">
        <v>306</v>
      </c>
    </row>
    <row r="17" spans="1:35">
      <c r="A17">
        <v>16</v>
      </c>
      <c r="B17" t="s">
        <v>306</v>
      </c>
      <c r="C17" t="s">
        <v>380</v>
      </c>
      <c r="E17" s="117">
        <f>IF(ISNUMBER(SEARCH('Карта учёта'!$B$13,Расходка[[#This Row],[Наименование расходного материала]])),MAX($E$1:E16)+1,0)</f>
        <v>0</v>
      </c>
      <c r="F17" s="117">
        <f>IF(ISNUMBER(SEARCH('Карта учёта'!$B$14,Расходка[[#This Row],[Наименование расходного материала]])),MAX($F$1:F16)+1,0)</f>
        <v>0</v>
      </c>
      <c r="G17" s="117">
        <f>IF(ISNUMBER(SEARCH('Карта учёта'!$B$15,Расходка[Наименование расходного материала])),MAX($G$1:G16)+1,0)</f>
        <v>0</v>
      </c>
      <c r="H17" s="117">
        <f>IF(ISNUMBER(SEARCH('Карта учёта'!$B$16,Расходка[Наименование расходного материала])),MAX($H$1:H16)+1,0)</f>
        <v>0</v>
      </c>
      <c r="I17" s="117">
        <f>IF(ISNUMBER(SEARCH('Карта учёта'!$B$17,Расходка[Наименование расходного материала])),MAX($I$1:I16)+1,0)</f>
        <v>0</v>
      </c>
      <c r="J17" s="117">
        <f>IF(ISNUMBER(SEARCH('Карта учёта'!$B$18,Расходка[Наименование расходного материала])),MAX($J$1:J16)+1,0)</f>
        <v>16</v>
      </c>
      <c r="K17" s="117">
        <f>IF(ISNUMBER(SEARCH('Карта учёта'!$B$19,Расходка[Наименование расходного материала])),MAX($K$1:K16)+1,0)</f>
        <v>16</v>
      </c>
      <c r="L17" s="117">
        <f>IF(ISNUMBER(SEARCH('Карта учёта'!$B$20,Расходка[Наименование расходного материала])),MAX($L$1:L16)+1,0)</f>
        <v>16</v>
      </c>
      <c r="M17" s="117">
        <f>IF(ISNUMBER(SEARCH('Карта учёта'!$B$21,Расходка[Наименование расходного материала])),MAX($M$1:M16)+1,0)</f>
        <v>16</v>
      </c>
      <c r="N17" s="117">
        <f>IF(ISNUMBER(SEARCH('Карта учёта'!$B$22,Расходка[Наименование расходного материала])),MAX($N$1:N16)+1,0)</f>
        <v>16</v>
      </c>
      <c r="O17" s="117">
        <f>IF(ISNUMBER(SEARCH('Карта учёта'!$B$23,Расходка[Наименование расходного материала])),MAX($O$1:O16)+1,0)</f>
        <v>16</v>
      </c>
      <c r="P17" s="117">
        <f>IF(ISNUMBER(SEARCH('Карта учёта'!$B$24,Расходка[Наименование расходного материала])),MAX($P$1:P16)+1,0)</f>
        <v>16</v>
      </c>
      <c r="Q17" s="117">
        <f>IF(ISNUMBER(SEARCH('Карта учёта'!$B$25,Расходка[Наименование расходного материала])),MAX($Q$1:Q16)+1,0)</f>
        <v>16</v>
      </c>
      <c r="R17" s="116" t="str">
        <f>IFERROR(INDEX(Расходка[Наименование расходного материала],MATCH(Расходка[№],Поиск_расходки[Индекс1],0)),"")</f>
        <v/>
      </c>
      <c r="S17" s="116" t="str">
        <f>IFERROR(INDEX(Расходка[Наименование расходного материала],MATCH(Расходка[№],Поиск_расходки[Индекс2],0)),"")</f>
        <v/>
      </c>
      <c r="T17" s="116" t="str">
        <f>IFERROR(INDEX(Расходка[Наименование расходного материала],MATCH(Расходка[№],Поиск_расходки[Индекс3],0)),"")</f>
        <v/>
      </c>
      <c r="U17" s="116" t="str">
        <f>IFERROR(INDEX(Расходка[Наименование расходного материала],MATCH(Расходка[№],Поиск_расходки[Индекс4],0)),"")</f>
        <v/>
      </c>
      <c r="V17" s="116" t="str">
        <f>IFERROR(INDEX(Расходка[Наименование расходного материала],MATCH(Расходка[№],Поиск_расходки[Индекс5],0)),"")</f>
        <v/>
      </c>
      <c r="W17" s="116" t="str">
        <f>IFERROR(INDEX(Расходка[Наименование расходного материала],MATCH(Расходка[№],Поиск_расходки[Индекс6],0)),"")</f>
        <v>Lepu Medical</v>
      </c>
      <c r="X17" s="116" t="str">
        <f>IFERROR(INDEX(Расходка[Наименование расходного материала],MATCH(Расходка[№],Поиск_расходки[Индекс7],0)),"")</f>
        <v>Lepu Medical</v>
      </c>
      <c r="Y17" s="116" t="str">
        <f>IFERROR(INDEX(Расходка[Наименование расходного материала],MATCH(Расходка[№],Поиск_расходки[Индекс8],0)),"")</f>
        <v>Lepu Medical</v>
      </c>
      <c r="Z17" s="116" t="str">
        <f>IFERROR(INDEX(Расходка[Наименование расходного материала],MATCH(Расходка[№],Поиск_расходки[Индекс9],0)),"")</f>
        <v>Lepu Medical</v>
      </c>
      <c r="AA17" s="116" t="str">
        <f>IFERROR(INDEX(Расходка[Наименование расходного материала],MATCH(Расходка[№],Поиск_расходки[Индекс10],0)),"")</f>
        <v>Lepu Medical</v>
      </c>
      <c r="AB17" s="116" t="str">
        <f>IFERROR(INDEX(Расходка[Наименование расходного материала],MATCH(Расходка[№],Поиск_расходки[Индекс11],0)),"")</f>
        <v>Lepu Medical</v>
      </c>
      <c r="AC17" s="116" t="str">
        <f>IFERROR(INDEX(Расходка[Наименование расходного материала],MATCH(Расходка[№],Поиск_расходки[Индекс12],0)),"")</f>
        <v>Lepu Medical</v>
      </c>
      <c r="AD17" s="116" t="str">
        <f>IFERROR(INDEX(Расходка[Наименование расходного материала],MATCH(Расходка[№],Поиск_расходки[Индекс13],0)),"")</f>
        <v>Lepu Medical</v>
      </c>
      <c r="AF17" s="4" t="s">
        <v>5</v>
      </c>
      <c r="AG17" s="4" t="s">
        <v>424</v>
      </c>
      <c r="AI17" t="s">
        <v>206</v>
      </c>
    </row>
    <row r="18" spans="1:35">
      <c r="A18">
        <v>17</v>
      </c>
      <c r="B18" t="s">
        <v>306</v>
      </c>
      <c r="C18" t="s">
        <v>370</v>
      </c>
      <c r="D18" s="1"/>
      <c r="E18" s="117">
        <f>IF(ISNUMBER(SEARCH('Карта учёта'!$B$13,Расходка[[#This Row],[Наименование расходного материала]])),MAX($E$1:E17)+1,0)</f>
        <v>0</v>
      </c>
      <c r="F18" s="117">
        <f>IF(ISNUMBER(SEARCH('Карта учёта'!$B$14,Расходка[[#This Row],[Наименование расходного материала]])),MAX($F$1:F17)+1,0)</f>
        <v>0</v>
      </c>
      <c r="G18" s="117">
        <f>IF(ISNUMBER(SEARCH('Карта учёта'!$B$15,Расходка[Наименование расходного материала])),MAX($G$1:G17)+1,0)</f>
        <v>0</v>
      </c>
      <c r="H18" s="117">
        <f>IF(ISNUMBER(SEARCH('Карта учёта'!$B$16,Расходка[Наименование расходного материала])),MAX($H$1:H17)+1,0)</f>
        <v>0</v>
      </c>
      <c r="I18" s="117">
        <f>IF(ISNUMBER(SEARCH('Карта учёта'!$B$17,Расходка[Наименование расходного материала])),MAX($I$1:I17)+1,0)</f>
        <v>0</v>
      </c>
      <c r="J18" s="117">
        <f>IF(ISNUMBER(SEARCH('Карта учёта'!$B$18,Расходка[Наименование расходного материала])),MAX($J$1:J17)+1,0)</f>
        <v>17</v>
      </c>
      <c r="K18" s="117">
        <f>IF(ISNUMBER(SEARCH('Карта учёта'!$B$19,Расходка[Наименование расходного материала])),MAX($K$1:K17)+1,0)</f>
        <v>17</v>
      </c>
      <c r="L18" s="117">
        <f>IF(ISNUMBER(SEARCH('Карта учёта'!$B$20,Расходка[Наименование расходного материала])),MAX($L$1:L17)+1,0)</f>
        <v>17</v>
      </c>
      <c r="M18" s="117">
        <f>IF(ISNUMBER(SEARCH('Карта учёта'!$B$21,Расходка[Наименование расходного материала])),MAX($M$1:M17)+1,0)</f>
        <v>17</v>
      </c>
      <c r="N18" s="117">
        <f>IF(ISNUMBER(SEARCH('Карта учёта'!$B$22,Расходка[Наименование расходного материала])),MAX($N$1:N17)+1,0)</f>
        <v>17</v>
      </c>
      <c r="O18" s="117">
        <f>IF(ISNUMBER(SEARCH('Карта учёта'!$B$23,Расходка[Наименование расходного материала])),MAX($O$1:O17)+1,0)</f>
        <v>17</v>
      </c>
      <c r="P18" s="117">
        <f>IF(ISNUMBER(SEARCH('Карта учёта'!$B$24,Расходка[Наименование расходного материала])),MAX($P$1:P17)+1,0)</f>
        <v>17</v>
      </c>
      <c r="Q18" s="117">
        <f>IF(ISNUMBER(SEARCH('Карта учёта'!$B$25,Расходка[Наименование расходного материала])),MAX($Q$1:Q17)+1,0)</f>
        <v>17</v>
      </c>
      <c r="R18" s="116" t="str">
        <f>IFERROR(INDEX(Расходка[Наименование расходного материала],MATCH(Расходка[№],Поиск_расходки[Индекс1],0)),"")</f>
        <v/>
      </c>
      <c r="S18" s="116" t="str">
        <f>IFERROR(INDEX(Расходка[Наименование расходного материала],MATCH(Расходка[№],Поиск_расходки[Индекс2],0)),"")</f>
        <v/>
      </c>
      <c r="T18" s="116" t="str">
        <f>IFERROR(INDEX(Расходка[Наименование расходного материала],MATCH(Расходка[№],Поиск_расходки[Индекс3],0)),"")</f>
        <v/>
      </c>
      <c r="U18" s="116" t="str">
        <f>IFERROR(INDEX(Расходка[Наименование расходного материала],MATCH(Расходка[№],Поиск_расходки[Индекс4],0)),"")</f>
        <v/>
      </c>
      <c r="V18" s="116" t="str">
        <f>IFERROR(INDEX(Расходка[Наименование расходного материала],MATCH(Расходка[№],Поиск_расходки[Индекс5],0)),"")</f>
        <v/>
      </c>
      <c r="W18" s="116" t="str">
        <f>IFERROR(INDEX(Расходка[Наименование расходного материала],MATCH(Расходка[№],Поиск_расходки[Индекс6],0)),"")</f>
        <v>Perouse Medical FLAMINGO</v>
      </c>
      <c r="X18" s="116" t="str">
        <f>IFERROR(INDEX(Расходка[Наименование расходного материала],MATCH(Расходка[№],Поиск_расходки[Индекс7],0)),"")</f>
        <v>Perouse Medical FLAMINGO</v>
      </c>
      <c r="Y18" s="116" t="str">
        <f>IFERROR(INDEX(Расходка[Наименование расходного материала],MATCH(Расходка[№],Поиск_расходки[Индекс8],0)),"")</f>
        <v>Perouse Medical FLAMINGO</v>
      </c>
      <c r="Z18" s="116" t="str">
        <f>IFERROR(INDEX(Расходка[Наименование расходного материала],MATCH(Расходка[№],Поиск_расходки[Индекс9],0)),"")</f>
        <v>Perouse Medical FLAMINGO</v>
      </c>
      <c r="AA18" s="116" t="str">
        <f>IFERROR(INDEX(Расходка[Наименование расходного материала],MATCH(Расходка[№],Поиск_расходки[Индекс10],0)),"")</f>
        <v>Perouse Medical FLAMINGO</v>
      </c>
      <c r="AB18" s="116" t="str">
        <f>IFERROR(INDEX(Расходка[Наименование расходного материала],MATCH(Расходка[№],Поиск_расходки[Индекс11],0)),"")</f>
        <v>Perouse Medical FLAMINGO</v>
      </c>
      <c r="AC18" s="116" t="str">
        <f>IFERROR(INDEX(Расходка[Наименование расходного материала],MATCH(Расходка[№],Поиск_расходки[Индекс12],0)),"")</f>
        <v>Perouse Medical FLAMINGO</v>
      </c>
      <c r="AD18" s="116" t="str">
        <f>IFERROR(INDEX(Расходка[Наименование расходного материала],MATCH(Расходка[№],Поиск_расходки[Индекс13],0)),"")</f>
        <v>Perouse Medical FLAMINGO</v>
      </c>
      <c r="AF18" s="4" t="s">
        <v>5</v>
      </c>
      <c r="AG18" s="4" t="s">
        <v>425</v>
      </c>
      <c r="AI18" t="s">
        <v>95</v>
      </c>
    </row>
    <row r="19" spans="1:35">
      <c r="A19">
        <v>18</v>
      </c>
      <c r="B19" t="s">
        <v>306</v>
      </c>
      <c r="C19" t="s">
        <v>513</v>
      </c>
      <c r="E19" s="117">
        <f>IF(ISNUMBER(SEARCH('Карта учёта'!$B$13,Расходка[[#This Row],[Наименование расходного материала]])),MAX($E$1:E18)+1,0)</f>
        <v>0</v>
      </c>
      <c r="F19" s="117">
        <f>IF(ISNUMBER(SEARCH('Карта учёта'!$B$14,Расходка[[#This Row],[Наименование расходного материала]])),MAX($F$1:F18)+1,0)</f>
        <v>0</v>
      </c>
      <c r="G19" s="117">
        <f>IF(ISNUMBER(SEARCH('Карта учёта'!$B$15,Расходка[Наименование расходного материала])),MAX($G$1:G18)+1,0)</f>
        <v>0</v>
      </c>
      <c r="H19" s="117">
        <f>IF(ISNUMBER(SEARCH('Карта учёта'!$B$16,Расходка[Наименование расходного материала])),MAX($H$1:H18)+1,0)</f>
        <v>0</v>
      </c>
      <c r="I19" s="117">
        <f>IF(ISNUMBER(SEARCH('Карта учёта'!$B$17,Расходка[Наименование расходного материала])),MAX($I$1:I18)+1,0)</f>
        <v>0</v>
      </c>
      <c r="J19" s="117">
        <f>IF(ISNUMBER(SEARCH('Карта учёта'!$B$18,Расходка[Наименование расходного материала])),MAX($J$1:J18)+1,0)</f>
        <v>18</v>
      </c>
      <c r="K19" s="117">
        <f>IF(ISNUMBER(SEARCH('Карта учёта'!$B$19,Расходка[Наименование расходного материала])),MAX($K$1:K18)+1,0)</f>
        <v>18</v>
      </c>
      <c r="L19" s="117">
        <f>IF(ISNUMBER(SEARCH('Карта учёта'!$B$20,Расходка[Наименование расходного материала])),MAX($L$1:L18)+1,0)</f>
        <v>18</v>
      </c>
      <c r="M19" s="117">
        <f>IF(ISNUMBER(SEARCH('Карта учёта'!$B$21,Расходка[Наименование расходного материала])),MAX($M$1:M18)+1,0)</f>
        <v>18</v>
      </c>
      <c r="N19" s="117">
        <f>IF(ISNUMBER(SEARCH('Карта учёта'!$B$22,Расходка[Наименование расходного материала])),MAX($N$1:N18)+1,0)</f>
        <v>18</v>
      </c>
      <c r="O19" s="117">
        <f>IF(ISNUMBER(SEARCH('Карта учёта'!$B$23,Расходка[Наименование расходного материала])),MAX($O$1:O18)+1,0)</f>
        <v>18</v>
      </c>
      <c r="P19" s="117">
        <f>IF(ISNUMBER(SEARCH('Карта учёта'!$B$24,Расходка[Наименование расходного материала])),MAX($P$1:P18)+1,0)</f>
        <v>18</v>
      </c>
      <c r="Q19" s="117">
        <f>IF(ISNUMBER(SEARCH('Карта учёта'!$B$25,Расходка[Наименование расходного материала])),MAX($Q$1:Q18)+1,0)</f>
        <v>18</v>
      </c>
      <c r="R19" s="116" t="str">
        <f>IFERROR(INDEX(Расходка[Наименование расходного материала],MATCH(Расходка[№],Поиск_расходки[Индекс1],0)),"")</f>
        <v/>
      </c>
      <c r="S19" s="116" t="str">
        <f>IFERROR(INDEX(Расходка[Наименование расходного материала],MATCH(Расходка[№],Поиск_расходки[Индекс2],0)),"")</f>
        <v/>
      </c>
      <c r="T19" s="116" t="str">
        <f>IFERROR(INDEX(Расходка[Наименование расходного материала],MATCH(Расходка[№],Поиск_расходки[Индекс3],0)),"")</f>
        <v/>
      </c>
      <c r="U19" s="116" t="str">
        <f>IFERROR(INDEX(Расходка[Наименование расходного материала],MATCH(Расходка[№],Поиск_расходки[Индекс4],0)),"")</f>
        <v/>
      </c>
      <c r="V19" s="116" t="str">
        <f>IFERROR(INDEX(Расходка[Наименование расходного материала],MATCH(Расходка[№],Поиск_расходки[Индекс5],0)),"")</f>
        <v/>
      </c>
      <c r="W19" s="116" t="str">
        <f>IFERROR(INDEX(Расходка[Наименование расходного материала],MATCH(Расходка[№],Поиск_расходки[Индекс6],0)),"")</f>
        <v>Demax</v>
      </c>
      <c r="X19" s="116" t="str">
        <f>IFERROR(INDEX(Расходка[Наименование расходного материала],MATCH(Расходка[№],Поиск_расходки[Индекс7],0)),"")</f>
        <v>Demax</v>
      </c>
      <c r="Y19" s="116" t="str">
        <f>IFERROR(INDEX(Расходка[Наименование расходного материала],MATCH(Расходка[№],Поиск_расходки[Индекс8],0)),"")</f>
        <v>Demax</v>
      </c>
      <c r="Z19" s="116" t="str">
        <f>IFERROR(INDEX(Расходка[Наименование расходного материала],MATCH(Расходка[№],Поиск_расходки[Индекс9],0)),"")</f>
        <v>Demax</v>
      </c>
      <c r="AA19" s="116" t="str">
        <f>IFERROR(INDEX(Расходка[Наименование расходного материала],MATCH(Расходка[№],Поиск_расходки[Индекс10],0)),"")</f>
        <v>Demax</v>
      </c>
      <c r="AB19" s="116" t="str">
        <f>IFERROR(INDEX(Расходка[Наименование расходного материала],MATCH(Расходка[№],Поиск_расходки[Индекс11],0)),"")</f>
        <v>Demax</v>
      </c>
      <c r="AC19" s="116" t="str">
        <f>IFERROR(INDEX(Расходка[Наименование расходного материала],MATCH(Расходка[№],Поиск_расходки[Индекс12],0)),"")</f>
        <v>Demax</v>
      </c>
      <c r="AD19" s="116" t="str">
        <f>IFERROR(INDEX(Расходка[Наименование расходного материала],MATCH(Расходка[№],Поиск_расходки[Индекс13],0)),"")</f>
        <v>Demax</v>
      </c>
      <c r="AF19" s="4" t="s">
        <v>5</v>
      </c>
      <c r="AG19" s="4" t="s">
        <v>426</v>
      </c>
      <c r="AI19" t="s">
        <v>301</v>
      </c>
    </row>
    <row r="20" spans="1:35">
      <c r="A20">
        <v>19</v>
      </c>
      <c r="B20" t="s">
        <v>206</v>
      </c>
      <c r="C20" s="1" t="s">
        <v>339</v>
      </c>
      <c r="E20" s="117">
        <f>IF(ISNUMBER(SEARCH('Карта учёта'!$B$13,Расходка[[#This Row],[Наименование расходного материала]])),MAX($E$1:E19)+1,0)</f>
        <v>0</v>
      </c>
      <c r="F20" s="117">
        <f>IF(ISNUMBER(SEARCH('Карта учёта'!$B$14,Расходка[[#This Row],[Наименование расходного материала]])),MAX($F$1:F19)+1,0)</f>
        <v>0</v>
      </c>
      <c r="G20" s="117">
        <f>IF(ISNUMBER(SEARCH('Карта учёта'!$B$15,Расходка[Наименование расходного материала])),MAX($G$1:G19)+1,0)</f>
        <v>0</v>
      </c>
      <c r="H20" s="117">
        <f>IF(ISNUMBER(SEARCH('Карта учёта'!$B$16,Расходка[Наименование расходного материала])),MAX($H$1:H19)+1,0)</f>
        <v>0</v>
      </c>
      <c r="I20" s="117">
        <f>IF(ISNUMBER(SEARCH('Карта учёта'!$B$17,Расходка[Наименование расходного материала])),MAX($I$1:I19)+1,0)</f>
        <v>0</v>
      </c>
      <c r="J20" s="117">
        <f>IF(ISNUMBER(SEARCH('Карта учёта'!$B$18,Расходка[Наименование расходного материала])),MAX($J$1:J19)+1,0)</f>
        <v>19</v>
      </c>
      <c r="K20" s="117">
        <f>IF(ISNUMBER(SEARCH('Карта учёта'!$B$19,Расходка[Наименование расходного материала])),MAX($K$1:K19)+1,0)</f>
        <v>19</v>
      </c>
      <c r="L20" s="117">
        <f>IF(ISNUMBER(SEARCH('Карта учёта'!$B$20,Расходка[Наименование расходного материала])),MAX($L$1:L19)+1,0)</f>
        <v>19</v>
      </c>
      <c r="M20" s="117">
        <f>IF(ISNUMBER(SEARCH('Карта учёта'!$B$21,Расходка[Наименование расходного материала])),MAX($M$1:M19)+1,0)</f>
        <v>19</v>
      </c>
      <c r="N20" s="117">
        <f>IF(ISNUMBER(SEARCH('Карта учёта'!$B$22,Расходка[Наименование расходного материала])),MAX($N$1:N19)+1,0)</f>
        <v>19</v>
      </c>
      <c r="O20" s="117">
        <f>IF(ISNUMBER(SEARCH('Карта учёта'!$B$23,Расходка[Наименование расходного материала])),MAX($O$1:O19)+1,0)</f>
        <v>19</v>
      </c>
      <c r="P20" s="117">
        <f>IF(ISNUMBER(SEARCH('Карта учёта'!$B$24,Расходка[Наименование расходного материала])),MAX($P$1:P19)+1,0)</f>
        <v>19</v>
      </c>
      <c r="Q20" s="117">
        <f>IF(ISNUMBER(SEARCH('Карта учёта'!$B$25,Расходка[Наименование расходного материала])),MAX($Q$1:Q19)+1,0)</f>
        <v>19</v>
      </c>
      <c r="R20" s="116" t="str">
        <f>IFERROR(INDEX(Расходка[Наименование расходного материала],MATCH(Расходка[№],Поиск_расходки[Индекс1],0)),"")</f>
        <v/>
      </c>
      <c r="S20" s="116" t="str">
        <f>IFERROR(INDEX(Расходка[Наименование расходного материала],MATCH(Расходка[№],Поиск_расходки[Индекс2],0)),"")</f>
        <v/>
      </c>
      <c r="T20" s="116" t="str">
        <f>IFERROR(INDEX(Расходка[Наименование расходного материала],MATCH(Расходка[№],Поиск_расходки[Индекс3],0)),"")</f>
        <v/>
      </c>
      <c r="U20" s="116" t="str">
        <f>IFERROR(INDEX(Расходка[Наименование расходного материала],MATCH(Расходка[№],Поиск_расходки[Индекс4],0)),"")</f>
        <v/>
      </c>
      <c r="V20" s="116" t="str">
        <f>IFERROR(INDEX(Расходка[Наименование расходного материала],MATCH(Расходка[№],Поиск_расходки[Индекс5],0)),"")</f>
        <v/>
      </c>
      <c r="W20" s="116" t="str">
        <f>IFERROR(INDEX(Расходка[Наименование расходного материала],MATCH(Расходка[№],Поиск_расходки[Индекс6],0)),"")</f>
        <v>Oscor 7F</v>
      </c>
      <c r="X20" s="116" t="str">
        <f>IFERROR(INDEX(Расходка[Наименование расходного материала],MATCH(Расходка[№],Поиск_расходки[Индекс7],0)),"")</f>
        <v>Oscor 7F</v>
      </c>
      <c r="Y20" s="116" t="str">
        <f>IFERROR(INDEX(Расходка[Наименование расходного материала],MATCH(Расходка[№],Поиск_расходки[Индекс8],0)),"")</f>
        <v>Oscor 7F</v>
      </c>
      <c r="Z20" s="116" t="str">
        <f>IFERROR(INDEX(Расходка[Наименование расходного материала],MATCH(Расходка[№],Поиск_расходки[Индекс9],0)),"")</f>
        <v>Oscor 7F</v>
      </c>
      <c r="AA20" s="116" t="str">
        <f>IFERROR(INDEX(Расходка[Наименование расходного материала],MATCH(Расходка[№],Поиск_расходки[Индекс10],0)),"")</f>
        <v>Oscor 7F</v>
      </c>
      <c r="AB20" s="116" t="str">
        <f>IFERROR(INDEX(Расходка[Наименование расходного материала],MATCH(Расходка[№],Поиск_расходки[Индекс11],0)),"")</f>
        <v>Oscor 7F</v>
      </c>
      <c r="AC20" s="116" t="str">
        <f>IFERROR(INDEX(Расходка[Наименование расходного материала],MATCH(Расходка[№],Поиск_расходки[Индекс12],0)),"")</f>
        <v>Oscor 7F</v>
      </c>
      <c r="AD20" s="116" t="str">
        <f>IFERROR(INDEX(Расходка[Наименование расходного материала],MATCH(Расходка[№],Поиск_расходки[Индекс13],0)),"")</f>
        <v>Oscor 7F</v>
      </c>
      <c r="AF20" s="4" t="s">
        <v>5</v>
      </c>
      <c r="AG20" s="4" t="s">
        <v>427</v>
      </c>
      <c r="AI20" t="s">
        <v>308</v>
      </c>
    </row>
    <row r="21" spans="1:35">
      <c r="A21">
        <v>20</v>
      </c>
      <c r="B21" t="s">
        <v>306</v>
      </c>
      <c r="C21" s="1" t="s">
        <v>518</v>
      </c>
      <c r="E21" s="117">
        <f>IF(ISNUMBER(SEARCH('Карта учёта'!$B$13,Расходка[[#This Row],[Наименование расходного материала]])),MAX($E$1:E20)+1,0)</f>
        <v>1</v>
      </c>
      <c r="F21" s="117">
        <f>IF(ISNUMBER(SEARCH('Карта учёта'!$B$14,Расходка[[#This Row],[Наименование расходного материала]])),MAX($F$1:F20)+1,0)</f>
        <v>0</v>
      </c>
      <c r="G21" s="117">
        <f>IF(ISNUMBER(SEARCH('Карта учёта'!$B$15,Расходка[Наименование расходного материала])),MAX($G$1:G20)+1,0)</f>
        <v>0</v>
      </c>
      <c r="H21" s="117">
        <f>IF(ISNUMBER(SEARCH('Карта учёта'!$B$16,Расходка[Наименование расходного материала])),MAX($H$1:H20)+1,0)</f>
        <v>0</v>
      </c>
      <c r="I21" s="117">
        <f>IF(ISNUMBER(SEARCH('Карта учёта'!$B$17,Расходка[Наименование расходного материала])),MAX($I$1:I20)+1,0)</f>
        <v>0</v>
      </c>
      <c r="J21" s="117">
        <f>IF(ISNUMBER(SEARCH('Карта учёта'!$B$18,Расходка[Наименование расходного материала])),MAX($J$1:J20)+1,0)</f>
        <v>20</v>
      </c>
      <c r="K21" s="117">
        <f>IF(ISNUMBER(SEARCH('Карта учёта'!$B$19,Расходка[Наименование расходного материала])),MAX($K$1:K20)+1,0)</f>
        <v>20</v>
      </c>
      <c r="L21" s="117">
        <f>IF(ISNUMBER(SEARCH('Карта учёта'!$B$20,Расходка[Наименование расходного материала])),MAX($L$1:L20)+1,0)</f>
        <v>20</v>
      </c>
      <c r="M21" s="117">
        <f>IF(ISNUMBER(SEARCH('Карта учёта'!$B$21,Расходка[Наименование расходного материала])),MAX($M$1:M20)+1,0)</f>
        <v>20</v>
      </c>
      <c r="N21" s="117">
        <f>IF(ISNUMBER(SEARCH('Карта учёта'!$B$22,Расходка[Наименование расходного материала])),MAX($N$1:N20)+1,0)</f>
        <v>20</v>
      </c>
      <c r="O21" s="117">
        <f>IF(ISNUMBER(SEARCH('Карта учёта'!$B$23,Расходка[Наименование расходного материала])),MAX($O$1:O20)+1,0)</f>
        <v>20</v>
      </c>
      <c r="P21" s="117">
        <f>IF(ISNUMBER(SEARCH('Карта учёта'!$B$24,Расходка[Наименование расходного материала])),MAX($P$1:P20)+1,0)</f>
        <v>20</v>
      </c>
      <c r="Q21" s="117">
        <f>IF(ISNUMBER(SEARCH('Карта учёта'!$B$25,Расходка[Наименование расходного материала])),MAX($Q$1:Q20)+1,0)</f>
        <v>20</v>
      </c>
      <c r="R21" s="116" t="str">
        <f>IFERROR(INDEX(Расходка[Наименование расходного материала],MATCH(Расходка[№],Поиск_расходки[Индекс1],0)),"")</f>
        <v/>
      </c>
      <c r="S21" s="116" t="str">
        <f>IFERROR(INDEX(Расходка[Наименование расходного материала],MATCH(Расходка[№],Поиск_расходки[Индекс2],0)),"")</f>
        <v/>
      </c>
      <c r="T21" s="116" t="str">
        <f>IFERROR(INDEX(Расходка[Наименование расходного материала],MATCH(Расходка[№],Поиск_расходки[Индекс3],0)),"")</f>
        <v/>
      </c>
      <c r="U21" s="116" t="str">
        <f>IFERROR(INDEX(Расходка[Наименование расходного материала],MATCH(Расходка[№],Поиск_расходки[Индекс4],0)),"")</f>
        <v/>
      </c>
      <c r="V21" s="116" t="str">
        <f>IFERROR(INDEX(Расходка[Наименование расходного материала],MATCH(Расходка[№],Поиск_расходки[Индекс5],0)),"")</f>
        <v/>
      </c>
      <c r="W21" s="116" t="str">
        <f>IFERROR(INDEX(Расходка[Наименование расходного материала],MATCH(Расходка[№],Поиск_расходки[Индекс6],0)),"")</f>
        <v>"МИМ". Тюмень</v>
      </c>
      <c r="X21" s="116" t="str">
        <f>IFERROR(INDEX(Расходка[Наименование расходного материала],MATCH(Расходка[№],Поиск_расходки[Индекс7],0)),"")</f>
        <v>"МИМ". Тюмень</v>
      </c>
      <c r="Y21" s="116" t="str">
        <f>IFERROR(INDEX(Расходка[Наименование расходного материала],MATCH(Расходка[№],Поиск_расходки[Индекс8],0)),"")</f>
        <v>"МИМ". Тюмень</v>
      </c>
      <c r="Z21" s="116" t="str">
        <f>IFERROR(INDEX(Расходка[Наименование расходного материала],MATCH(Расходка[№],Поиск_расходки[Индекс9],0)),"")</f>
        <v>"МИМ". Тюмень</v>
      </c>
      <c r="AA21" s="116" t="str">
        <f>IFERROR(INDEX(Расходка[Наименование расходного материала],MATCH(Расходка[№],Поиск_расходки[Индекс10],0)),"")</f>
        <v>"МИМ". Тюмень</v>
      </c>
      <c r="AB21" s="116" t="str">
        <f>IFERROR(INDEX(Расходка[Наименование расходного материала],MATCH(Расходка[№],Поиск_расходки[Индекс11],0)),"")</f>
        <v>"МИМ". Тюмень</v>
      </c>
      <c r="AC21" s="116" t="str">
        <f>IFERROR(INDEX(Расходка[Наименование расходного материала],MATCH(Расходка[№],Поиск_расходки[Индекс12],0)),"")</f>
        <v>"МИМ". Тюмень</v>
      </c>
      <c r="AD21" s="116" t="str">
        <f>IFERROR(INDEX(Расходка[Наименование расходного материала],MATCH(Расходка[№],Поиск_расходки[Индекс13],0)),"")</f>
        <v>"МИМ". Тюмень</v>
      </c>
      <c r="AF21" s="4" t="s">
        <v>5</v>
      </c>
      <c r="AG21" s="4" t="s">
        <v>428</v>
      </c>
    </row>
    <row r="22" spans="1:35">
      <c r="A22">
        <v>21</v>
      </c>
      <c r="B22" t="s">
        <v>3</v>
      </c>
      <c r="C22" t="s">
        <v>322</v>
      </c>
      <c r="E22" s="117">
        <f>IF(ISNUMBER(SEARCH('Карта учёта'!$B$13,Расходка[[#This Row],[Наименование расходного материала]])),MAX($E$1:E21)+1,0)</f>
        <v>0</v>
      </c>
      <c r="F22" s="117">
        <f>IF(ISNUMBER(SEARCH('Карта учёта'!$B$14,Расходка[[#This Row],[Наименование расходного материала]])),MAX($F$1:F21)+1,0)</f>
        <v>0</v>
      </c>
      <c r="G22" s="117">
        <f>IF(ISNUMBER(SEARCH('Карта учёта'!$B$15,Расходка[Наименование расходного материала])),MAX($G$1:G21)+1,0)</f>
        <v>0</v>
      </c>
      <c r="H22" s="117">
        <f>IF(ISNUMBER(SEARCH('Карта учёта'!$B$16,Расходка[Наименование расходного материала])),MAX($H$1:H21)+1,0)</f>
        <v>0</v>
      </c>
      <c r="I22" s="117">
        <f>IF(ISNUMBER(SEARCH('Карта учёта'!$B$17,Расходка[Наименование расходного материала])),MAX($I$1:I21)+1,0)</f>
        <v>0</v>
      </c>
      <c r="J22" s="117">
        <f>IF(ISNUMBER(SEARCH('Карта учёта'!$B$18,Расходка[Наименование расходного материала])),MAX($J$1:J21)+1,0)</f>
        <v>21</v>
      </c>
      <c r="K22" s="117">
        <f>IF(ISNUMBER(SEARCH('Карта учёта'!$B$19,Расходка[Наименование расходного материала])),MAX($K$1:K21)+1,0)</f>
        <v>21</v>
      </c>
      <c r="L22" s="117">
        <f>IF(ISNUMBER(SEARCH('Карта учёта'!$B$20,Расходка[Наименование расходного материала])),MAX($L$1:L21)+1,0)</f>
        <v>21</v>
      </c>
      <c r="M22" s="117">
        <f>IF(ISNUMBER(SEARCH('Карта учёта'!$B$21,Расходка[Наименование расходного материала])),MAX($M$1:M21)+1,0)</f>
        <v>21</v>
      </c>
      <c r="N22" s="117">
        <f>IF(ISNUMBER(SEARCH('Карта учёта'!$B$22,Расходка[Наименование расходного материала])),MAX($N$1:N21)+1,0)</f>
        <v>21</v>
      </c>
      <c r="O22" s="117">
        <f>IF(ISNUMBER(SEARCH('Карта учёта'!$B$23,Расходка[Наименование расходного материала])),MAX($O$1:O21)+1,0)</f>
        <v>21</v>
      </c>
      <c r="P22" s="117">
        <f>IF(ISNUMBER(SEARCH('Карта учёта'!$B$24,Расходка[Наименование расходного материала])),MAX($P$1:P21)+1,0)</f>
        <v>21</v>
      </c>
      <c r="Q22" s="117">
        <f>IF(ISNUMBER(SEARCH('Карта учёта'!$B$25,Расходка[Наименование расходного материала])),MAX($Q$1:Q21)+1,0)</f>
        <v>21</v>
      </c>
      <c r="R22" s="116" t="str">
        <f>IFERROR(INDEX(Расходка[Наименование расходного материала],MATCH(Расходка[№],Поиск_расходки[Индекс1],0)),"")</f>
        <v/>
      </c>
      <c r="S22" s="116" t="str">
        <f>IFERROR(INDEX(Расходка[Наименование расходного материала],MATCH(Расходка[№],Поиск_расходки[Индекс2],0)),"")</f>
        <v/>
      </c>
      <c r="T22" s="116" t="str">
        <f>IFERROR(INDEX(Расходка[Наименование расходного материала],MATCH(Расходка[№],Поиск_расходки[Индекс3],0)),"")</f>
        <v/>
      </c>
      <c r="U22" s="116" t="str">
        <f>IFERROR(INDEX(Расходка[Наименование расходного материала],MATCH(Расходка[№],Поиск_расходки[Индекс4],0)),"")</f>
        <v/>
      </c>
      <c r="V22" s="116" t="str">
        <f>IFERROR(INDEX(Расходка[Наименование расходного материала],MATCH(Расходка[№],Поиск_расходки[Индекс5],0)),"")</f>
        <v/>
      </c>
      <c r="W22" s="116" t="str">
        <f>IFERROR(INDEX(Расходка[Наименование расходного материала],MATCH(Расходка[№],Поиск_расходки[Индекс6],0)),"")</f>
        <v>Cougar LS Hydro-Track®</v>
      </c>
      <c r="X22" s="116" t="str">
        <f>IFERROR(INDEX(Расходка[Наименование расходного материала],MATCH(Расходка[№],Поиск_расходки[Индекс7],0)),"")</f>
        <v>Cougar LS Hydro-Track®</v>
      </c>
      <c r="Y22" s="116" t="str">
        <f>IFERROR(INDEX(Расходка[Наименование расходного материала],MATCH(Расходка[№],Поиск_расходки[Индекс8],0)),"")</f>
        <v>Cougar LS Hydro-Track®</v>
      </c>
      <c r="Z22" s="116" t="str">
        <f>IFERROR(INDEX(Расходка[Наименование расходного материала],MATCH(Расходка[№],Поиск_расходки[Индекс9],0)),"")</f>
        <v>Cougar LS Hydro-Track®</v>
      </c>
      <c r="AA22" s="116" t="str">
        <f>IFERROR(INDEX(Расходка[Наименование расходного материала],MATCH(Расходка[№],Поиск_расходки[Индекс10],0)),"")</f>
        <v>Cougar LS Hydro-Track®</v>
      </c>
      <c r="AB22" s="116" t="str">
        <f>IFERROR(INDEX(Расходка[Наименование расходного материала],MATCH(Расходка[№],Поиск_расходки[Индекс11],0)),"")</f>
        <v>Cougar LS Hydro-Track®</v>
      </c>
      <c r="AC22" s="116" t="str">
        <f>IFERROR(INDEX(Расходка[Наименование расходного материала],MATCH(Расходка[№],Поиск_расходки[Индекс12],0)),"")</f>
        <v>Cougar LS Hydro-Track®</v>
      </c>
      <c r="AD22" s="116" t="str">
        <f>IFERROR(INDEX(Расходка[Наименование расходного материала],MATCH(Расходка[№],Поиск_расходки[Индекс13],0)),"")</f>
        <v>Cougar LS Hydro-Track®</v>
      </c>
      <c r="AF22" s="4" t="s">
        <v>5</v>
      </c>
      <c r="AG22" s="4" t="s">
        <v>429</v>
      </c>
    </row>
    <row r="23" spans="1:35">
      <c r="A23">
        <v>22</v>
      </c>
      <c r="B23" t="s">
        <v>3</v>
      </c>
      <c r="C23" t="s">
        <v>343</v>
      </c>
      <c r="E23" s="117">
        <f>IF(ISNUMBER(SEARCH('Карта учёта'!$B$13,Расходка[[#This Row],[Наименование расходного материала]])),MAX($E$1:E22)+1,0)</f>
        <v>0</v>
      </c>
      <c r="F23" s="117">
        <f>IF(ISNUMBER(SEARCH('Карта учёта'!$B$14,Расходка[[#This Row],[Наименование расходного материала]])),MAX($F$1:F22)+1,0)</f>
        <v>0</v>
      </c>
      <c r="G23" s="117">
        <f>IF(ISNUMBER(SEARCH('Карта учёта'!$B$15,Расходка[Наименование расходного материала])),MAX($G$1:G22)+1,0)</f>
        <v>0</v>
      </c>
      <c r="H23" s="117">
        <f>IF(ISNUMBER(SEARCH('Карта учёта'!$B$16,Расходка[Наименование расходного материала])),MAX($H$1:H22)+1,0)</f>
        <v>0</v>
      </c>
      <c r="I23" s="117">
        <f>IF(ISNUMBER(SEARCH('Карта учёта'!$B$17,Расходка[Наименование расходного материала])),MAX($I$1:I22)+1,0)</f>
        <v>0</v>
      </c>
      <c r="J23" s="117">
        <f>IF(ISNUMBER(SEARCH('Карта учёта'!$B$18,Расходка[Наименование расходного материала])),MAX($J$1:J22)+1,0)</f>
        <v>22</v>
      </c>
      <c r="K23" s="117">
        <f>IF(ISNUMBER(SEARCH('Карта учёта'!$B$19,Расходка[Наименование расходного материала])),MAX($K$1:K22)+1,0)</f>
        <v>22</v>
      </c>
      <c r="L23" s="117">
        <f>IF(ISNUMBER(SEARCH('Карта учёта'!$B$20,Расходка[Наименование расходного материала])),MAX($L$1:L22)+1,0)</f>
        <v>22</v>
      </c>
      <c r="M23" s="117">
        <f>IF(ISNUMBER(SEARCH('Карта учёта'!$B$21,Расходка[Наименование расходного материала])),MAX($M$1:M22)+1,0)</f>
        <v>22</v>
      </c>
      <c r="N23" s="117">
        <f>IF(ISNUMBER(SEARCH('Карта учёта'!$B$22,Расходка[Наименование расходного материала])),MAX($N$1:N22)+1,0)</f>
        <v>22</v>
      </c>
      <c r="O23" s="117">
        <f>IF(ISNUMBER(SEARCH('Карта учёта'!$B$23,Расходка[Наименование расходного материала])),MAX($O$1:O22)+1,0)</f>
        <v>22</v>
      </c>
      <c r="P23" s="117">
        <f>IF(ISNUMBER(SEARCH('Карта учёта'!$B$24,Расходка[Наименование расходного материала])),MAX($P$1:P22)+1,0)</f>
        <v>22</v>
      </c>
      <c r="Q23" s="117">
        <f>IF(ISNUMBER(SEARCH('Карта учёта'!$B$25,Расходка[Наименование расходного материала])),MAX($Q$1:Q22)+1,0)</f>
        <v>22</v>
      </c>
      <c r="R23" s="116" t="str">
        <f>IFERROR(INDEX(Расходка[Наименование расходного материала],MATCH(Расходка[№],Поиск_расходки[Индекс1],0)),"")</f>
        <v/>
      </c>
      <c r="S23" s="116" t="str">
        <f>IFERROR(INDEX(Расходка[Наименование расходного материала],MATCH(Расходка[№],Поиск_расходки[Индекс2],0)),"")</f>
        <v/>
      </c>
      <c r="T23" s="116" t="str">
        <f>IFERROR(INDEX(Расходка[Наименование расходного материала],MATCH(Расходка[№],Поиск_расходки[Индекс3],0)),"")</f>
        <v/>
      </c>
      <c r="U23" s="116" t="str">
        <f>IFERROR(INDEX(Расходка[Наименование расходного материала],MATCH(Расходка[№],Поиск_расходки[Индекс4],0)),"")</f>
        <v/>
      </c>
      <c r="V23" s="116" t="str">
        <f>IFERROR(INDEX(Расходка[Наименование расходного материала],MATCH(Расходка[№],Поиск_расходки[Индекс5],0)),"")</f>
        <v/>
      </c>
      <c r="W23" s="116" t="str">
        <f>IFERROR(INDEX(Расходка[Наименование расходного материала],MATCH(Расходка[№],Поиск_расходки[Индекс6],0)),"")</f>
        <v>Cougar XT Hydro-Track®</v>
      </c>
      <c r="X23" s="116" t="str">
        <f>IFERROR(INDEX(Расходка[Наименование расходного материала],MATCH(Расходка[№],Поиск_расходки[Индекс7],0)),"")</f>
        <v>Cougar XT Hydro-Track®</v>
      </c>
      <c r="Y23" s="116" t="str">
        <f>IFERROR(INDEX(Расходка[Наименование расходного материала],MATCH(Расходка[№],Поиск_расходки[Индекс8],0)),"")</f>
        <v>Cougar XT Hydro-Track®</v>
      </c>
      <c r="Z23" s="116" t="str">
        <f>IFERROR(INDEX(Расходка[Наименование расходного материала],MATCH(Расходка[№],Поиск_расходки[Индекс9],0)),"")</f>
        <v>Cougar XT Hydro-Track®</v>
      </c>
      <c r="AA23" s="116" t="str">
        <f>IFERROR(INDEX(Расходка[Наименование расходного материала],MATCH(Расходка[№],Поиск_расходки[Индекс10],0)),"")</f>
        <v>Cougar XT Hydro-Track®</v>
      </c>
      <c r="AB23" s="116" t="str">
        <f>IFERROR(INDEX(Расходка[Наименование расходного материала],MATCH(Расходка[№],Поиск_расходки[Индекс11],0)),"")</f>
        <v>Cougar XT Hydro-Track®</v>
      </c>
      <c r="AC23" s="116" t="str">
        <f>IFERROR(INDEX(Расходка[Наименование расходного материала],MATCH(Расходка[№],Поиск_расходки[Индекс12],0)),"")</f>
        <v>Cougar XT Hydro-Track®</v>
      </c>
      <c r="AD23" s="116" t="str">
        <f>IFERROR(INDEX(Расходка[Наименование расходного материала],MATCH(Расходка[№],Поиск_расходки[Индекс13],0)),"")</f>
        <v>Cougar XT Hydro-Track®</v>
      </c>
      <c r="AF23" s="4" t="s">
        <v>5</v>
      </c>
      <c r="AG23" s="4" t="s">
        <v>430</v>
      </c>
    </row>
    <row r="24" spans="1:35">
      <c r="A24">
        <v>23</v>
      </c>
      <c r="B24" t="s">
        <v>3</v>
      </c>
      <c r="C24" t="s">
        <v>315</v>
      </c>
      <c r="E24" s="117">
        <f>IF(ISNUMBER(SEARCH('Карта учёта'!$B$13,Расходка[[#This Row],[Наименование расходного материала]])),MAX($E$1:E23)+1,0)</f>
        <v>0</v>
      </c>
      <c r="F24" s="117">
        <f>IF(ISNUMBER(SEARCH('Карта учёта'!$B$14,Расходка[[#This Row],[Наименование расходного материала]])),MAX($F$1:F23)+1,0)</f>
        <v>1</v>
      </c>
      <c r="G24" s="117">
        <f>IF(ISNUMBER(SEARCH('Карта учёта'!$B$15,Расходка[Наименование расходного материала])),MAX($G$1:G23)+1,0)</f>
        <v>0</v>
      </c>
      <c r="H24" s="117">
        <f>IF(ISNUMBER(SEARCH('Карта учёта'!$B$16,Расходка[Наименование расходного материала])),MAX($H$1:H23)+1,0)</f>
        <v>0</v>
      </c>
      <c r="I24" s="117">
        <f>IF(ISNUMBER(SEARCH('Карта учёта'!$B$17,Расходка[Наименование расходного материала])),MAX($I$1:I23)+1,0)</f>
        <v>0</v>
      </c>
      <c r="J24" s="117">
        <f>IF(ISNUMBER(SEARCH('Карта учёта'!$B$18,Расходка[Наименование расходного материала])),MAX($J$1:J23)+1,0)</f>
        <v>23</v>
      </c>
      <c r="K24" s="117">
        <f>IF(ISNUMBER(SEARCH('Карта учёта'!$B$19,Расходка[Наименование расходного материала])),MAX($K$1:K23)+1,0)</f>
        <v>23</v>
      </c>
      <c r="L24" s="117">
        <f>IF(ISNUMBER(SEARCH('Карта учёта'!$B$20,Расходка[Наименование расходного материала])),MAX($L$1:L23)+1,0)</f>
        <v>23</v>
      </c>
      <c r="M24" s="117">
        <f>IF(ISNUMBER(SEARCH('Карта учёта'!$B$21,Расходка[Наименование расходного материала])),MAX($M$1:M23)+1,0)</f>
        <v>23</v>
      </c>
      <c r="N24" s="117">
        <f>IF(ISNUMBER(SEARCH('Карта учёта'!$B$22,Расходка[Наименование расходного материала])),MAX($N$1:N23)+1,0)</f>
        <v>23</v>
      </c>
      <c r="O24" s="117">
        <f>IF(ISNUMBER(SEARCH('Карта учёта'!$B$23,Расходка[Наименование расходного материала])),MAX($O$1:O23)+1,0)</f>
        <v>23</v>
      </c>
      <c r="P24" s="117">
        <f>IF(ISNUMBER(SEARCH('Карта учёта'!$B$24,Расходка[Наименование расходного материала])),MAX($P$1:P23)+1,0)</f>
        <v>23</v>
      </c>
      <c r="Q24" s="117">
        <f>IF(ISNUMBER(SEARCH('Карта учёта'!$B$25,Расходка[Наименование расходного материала])),MAX($Q$1:Q23)+1,0)</f>
        <v>23</v>
      </c>
      <c r="R24" s="116" t="str">
        <f>IFERROR(INDEX(Расходка[Наименование расходного материала],MATCH(Расходка[№],Поиск_расходки[Индекс1],0)),"")</f>
        <v/>
      </c>
      <c r="S24" s="116" t="str">
        <f>IFERROR(INDEX(Расходка[Наименование расходного материала],MATCH(Расходка[№],Поиск_расходки[Индекс2],0)),"")</f>
        <v/>
      </c>
      <c r="T24" s="116" t="str">
        <f>IFERROR(INDEX(Расходка[Наименование расходного материала],MATCH(Расходка[№],Поиск_расходки[Индекс3],0)),"")</f>
        <v/>
      </c>
      <c r="U24" s="116" t="str">
        <f>IFERROR(INDEX(Расходка[Наименование расходного материала],MATCH(Расходка[№],Поиск_расходки[Индекс4],0)),"")</f>
        <v/>
      </c>
      <c r="V24" s="116" t="str">
        <f>IFERROR(INDEX(Расходка[Наименование расходного материала],MATCH(Расходка[№],Поиск_расходки[Индекс5],0)),"")</f>
        <v/>
      </c>
      <c r="W24" s="116" t="str">
        <f>IFERROR(INDEX(Расходка[Наименование расходного материала],MATCH(Расходка[№],Поиск_расходки[Индекс6],0)),"")</f>
        <v>Fielder</v>
      </c>
      <c r="X24" s="116" t="str">
        <f>IFERROR(INDEX(Расходка[Наименование расходного материала],MATCH(Расходка[№],Поиск_расходки[Индекс7],0)),"")</f>
        <v>Fielder</v>
      </c>
      <c r="Y24" s="116" t="str">
        <f>IFERROR(INDEX(Расходка[Наименование расходного материала],MATCH(Расходка[№],Поиск_расходки[Индекс8],0)),"")</f>
        <v>Fielder</v>
      </c>
      <c r="Z24" s="116" t="str">
        <f>IFERROR(INDEX(Расходка[Наименование расходного материала],MATCH(Расходка[№],Поиск_расходки[Индекс9],0)),"")</f>
        <v>Fielder</v>
      </c>
      <c r="AA24" s="116" t="str">
        <f>IFERROR(INDEX(Расходка[Наименование расходного материала],MATCH(Расходка[№],Поиск_расходки[Индекс10],0)),"")</f>
        <v>Fielder</v>
      </c>
      <c r="AB24" s="116" t="str">
        <f>IFERROR(INDEX(Расходка[Наименование расходного материала],MATCH(Расходка[№],Поиск_расходки[Индекс11],0)),"")</f>
        <v>Fielder</v>
      </c>
      <c r="AC24" s="116" t="str">
        <f>IFERROR(INDEX(Расходка[Наименование расходного материала],MATCH(Расходка[№],Поиск_расходки[Индекс12],0)),"")</f>
        <v>Fielder</v>
      </c>
      <c r="AD24" s="116" t="str">
        <f>IFERROR(INDEX(Расходка[Наименование расходного материала],MATCH(Расходка[№],Поиск_расходки[Индекс13],0)),"")</f>
        <v>Fielder</v>
      </c>
      <c r="AF24" s="4" t="s">
        <v>5</v>
      </c>
      <c r="AG24" s="4" t="s">
        <v>431</v>
      </c>
    </row>
    <row r="25" spans="1:35">
      <c r="A25">
        <v>24</v>
      </c>
      <c r="B25" t="s">
        <v>3</v>
      </c>
      <c r="C25" t="s">
        <v>377</v>
      </c>
      <c r="E25" s="117">
        <f>IF(ISNUMBER(SEARCH('Карта учёта'!$B$13,Расходка[[#This Row],[Наименование расходного материала]])),MAX($E$1:E24)+1,0)</f>
        <v>0</v>
      </c>
      <c r="F25" s="117">
        <f>IF(ISNUMBER(SEARCH('Карта учёта'!$B$14,Расходка[[#This Row],[Наименование расходного материала]])),MAX($F$1:F24)+1,0)</f>
        <v>2</v>
      </c>
      <c r="G25" s="117">
        <f>IF(ISNUMBER(SEARCH('Карта учёта'!$B$15,Расходка[Наименование расходного материала])),MAX($G$1:G24)+1,0)</f>
        <v>0</v>
      </c>
      <c r="H25" s="117">
        <f>IF(ISNUMBER(SEARCH('Карта учёта'!$B$16,Расходка[Наименование расходного материала])),MAX($H$1:H24)+1,0)</f>
        <v>0</v>
      </c>
      <c r="I25" s="117">
        <f>IF(ISNUMBER(SEARCH('Карта учёта'!$B$17,Расходка[Наименование расходного материала])),MAX($I$1:I24)+1,0)</f>
        <v>0</v>
      </c>
      <c r="J25" s="117">
        <f>IF(ISNUMBER(SEARCH('Карта учёта'!$B$18,Расходка[Наименование расходного материала])),MAX($J$1:J24)+1,0)</f>
        <v>24</v>
      </c>
      <c r="K25" s="117">
        <f>IF(ISNUMBER(SEARCH('Карта учёта'!$B$19,Расходка[Наименование расходного материала])),MAX($K$1:K24)+1,0)</f>
        <v>24</v>
      </c>
      <c r="L25" s="117">
        <f>IF(ISNUMBER(SEARCH('Карта учёта'!$B$20,Расходка[Наименование расходного материала])),MAX($L$1:L24)+1,0)</f>
        <v>24</v>
      </c>
      <c r="M25" s="117">
        <f>IF(ISNUMBER(SEARCH('Карта учёта'!$B$21,Расходка[Наименование расходного материала])),MAX($M$1:M24)+1,0)</f>
        <v>24</v>
      </c>
      <c r="N25" s="117">
        <f>IF(ISNUMBER(SEARCH('Карта учёта'!$B$22,Расходка[Наименование расходного материала])),MAX($N$1:N24)+1,0)</f>
        <v>24</v>
      </c>
      <c r="O25" s="117">
        <f>IF(ISNUMBER(SEARCH('Карта учёта'!$B$23,Расходка[Наименование расходного материала])),MAX($O$1:O24)+1,0)</f>
        <v>24</v>
      </c>
      <c r="P25" s="117">
        <f>IF(ISNUMBER(SEARCH('Карта учёта'!$B$24,Расходка[Наименование расходного материала])),MAX($P$1:P24)+1,0)</f>
        <v>24</v>
      </c>
      <c r="Q25" s="117">
        <f>IF(ISNUMBER(SEARCH('Карта учёта'!$B$25,Расходка[Наименование расходного материала])),MAX($Q$1:Q24)+1,0)</f>
        <v>24</v>
      </c>
      <c r="R25" s="116" t="str">
        <f>IFERROR(INDEX(Расходка[Наименование расходного материала],MATCH(Расходка[№],Поиск_расходки[Индекс1],0)),"")</f>
        <v/>
      </c>
      <c r="S25" s="116" t="str">
        <f>IFERROR(INDEX(Расходка[Наименование расходного материала],MATCH(Расходка[№],Поиск_расходки[Индекс2],0)),"")</f>
        <v/>
      </c>
      <c r="T25" s="116" t="str">
        <f>IFERROR(INDEX(Расходка[Наименование расходного материала],MATCH(Расходка[№],Поиск_расходки[Индекс3],0)),"")</f>
        <v/>
      </c>
      <c r="U25" s="116" t="str">
        <f>IFERROR(INDEX(Расходка[Наименование расходного материала],MATCH(Расходка[№],Поиск_расходки[Индекс4],0)),"")</f>
        <v/>
      </c>
      <c r="V25" s="116" t="str">
        <f>IFERROR(INDEX(Расходка[Наименование расходного материала],MATCH(Расходка[№],Поиск_расходки[Индекс5],0)),"")</f>
        <v/>
      </c>
      <c r="W25" s="116" t="str">
        <f>IFERROR(INDEX(Расходка[Наименование расходного материала],MATCH(Расходка[№],Поиск_расходки[Индекс6],0)),"")</f>
        <v>Fielder XT-A</v>
      </c>
      <c r="X25" s="116" t="str">
        <f>IFERROR(INDEX(Расходка[Наименование расходного материала],MATCH(Расходка[№],Поиск_расходки[Индекс7],0)),"")</f>
        <v>Fielder XT-A</v>
      </c>
      <c r="Y25" s="116" t="str">
        <f>IFERROR(INDEX(Расходка[Наименование расходного материала],MATCH(Расходка[№],Поиск_расходки[Индекс8],0)),"")</f>
        <v>Fielder XT-A</v>
      </c>
      <c r="Z25" s="116" t="str">
        <f>IFERROR(INDEX(Расходка[Наименование расходного материала],MATCH(Расходка[№],Поиск_расходки[Индекс9],0)),"")</f>
        <v>Fielder XT-A</v>
      </c>
      <c r="AA25" s="116" t="str">
        <f>IFERROR(INDEX(Расходка[Наименование расходного материала],MATCH(Расходка[№],Поиск_расходки[Индекс10],0)),"")</f>
        <v>Fielder XT-A</v>
      </c>
      <c r="AB25" s="116" t="str">
        <f>IFERROR(INDEX(Расходка[Наименование расходного материала],MATCH(Расходка[№],Поиск_расходки[Индекс11],0)),"")</f>
        <v>Fielder XT-A</v>
      </c>
      <c r="AC25" s="116" t="str">
        <f>IFERROR(INDEX(Расходка[Наименование расходного материала],MATCH(Расходка[№],Поиск_расходки[Индекс12],0)),"")</f>
        <v>Fielder XT-A</v>
      </c>
      <c r="AD25" s="116" t="str">
        <f>IFERROR(INDEX(Расходка[Наименование расходного материала],MATCH(Расходка[№],Поиск_расходки[Индекс13],0)),"")</f>
        <v>Fielder XT-A</v>
      </c>
      <c r="AF25" s="4" t="s">
        <v>5</v>
      </c>
      <c r="AG25" s="4" t="s">
        <v>432</v>
      </c>
    </row>
    <row r="26" spans="1:35">
      <c r="A26">
        <v>25</v>
      </c>
      <c r="B26" t="s">
        <v>3</v>
      </c>
      <c r="C26" t="s">
        <v>378</v>
      </c>
      <c r="E26" s="117">
        <f>IF(ISNUMBER(SEARCH('Карта учёта'!$B$13,Расходка[[#This Row],[Наименование расходного материала]])),MAX($E$1:E25)+1,0)</f>
        <v>0</v>
      </c>
      <c r="F26" s="117">
        <f>IF(ISNUMBER(SEARCH('Карта учёта'!$B$14,Расходка[[#This Row],[Наименование расходного материала]])),MAX($F$1:F25)+1,0)</f>
        <v>3</v>
      </c>
      <c r="G26" s="117">
        <f>IF(ISNUMBER(SEARCH('Карта учёта'!$B$15,Расходка[Наименование расходного материала])),MAX($G$1:G25)+1,0)</f>
        <v>0</v>
      </c>
      <c r="H26" s="117">
        <f>IF(ISNUMBER(SEARCH('Карта учёта'!$B$16,Расходка[Наименование расходного материала])),MAX($H$1:H25)+1,0)</f>
        <v>0</v>
      </c>
      <c r="I26" s="117">
        <f>IF(ISNUMBER(SEARCH('Карта учёта'!$B$17,Расходка[Наименование расходного материала])),MAX($I$1:I25)+1,0)</f>
        <v>0</v>
      </c>
      <c r="J26" s="117">
        <f>IF(ISNUMBER(SEARCH('Карта учёта'!$B$18,Расходка[Наименование расходного материала])),MAX($J$1:J25)+1,0)</f>
        <v>25</v>
      </c>
      <c r="K26" s="117">
        <f>IF(ISNUMBER(SEARCH('Карта учёта'!$B$19,Расходка[Наименование расходного материала])),MAX($K$1:K25)+1,0)</f>
        <v>25</v>
      </c>
      <c r="L26" s="117">
        <f>IF(ISNUMBER(SEARCH('Карта учёта'!$B$20,Расходка[Наименование расходного материала])),MAX($L$1:L25)+1,0)</f>
        <v>25</v>
      </c>
      <c r="M26" s="117">
        <f>IF(ISNUMBER(SEARCH('Карта учёта'!$B$21,Расходка[Наименование расходного материала])),MAX($M$1:M25)+1,0)</f>
        <v>25</v>
      </c>
      <c r="N26" s="117">
        <f>IF(ISNUMBER(SEARCH('Карта учёта'!$B$22,Расходка[Наименование расходного материала])),MAX($N$1:N25)+1,0)</f>
        <v>25</v>
      </c>
      <c r="O26" s="117">
        <f>IF(ISNUMBER(SEARCH('Карта учёта'!$B$23,Расходка[Наименование расходного материала])),MAX($O$1:O25)+1,0)</f>
        <v>25</v>
      </c>
      <c r="P26" s="117">
        <f>IF(ISNUMBER(SEARCH('Карта учёта'!$B$24,Расходка[Наименование расходного материала])),MAX($P$1:P25)+1,0)</f>
        <v>25</v>
      </c>
      <c r="Q26" s="117">
        <f>IF(ISNUMBER(SEARCH('Карта учёта'!$B$25,Расходка[Наименование расходного материала])),MAX($Q$1:Q25)+1,0)</f>
        <v>25</v>
      </c>
      <c r="R26" s="116" t="str">
        <f>IFERROR(INDEX(Расходка[Наименование расходного материала],MATCH(Расходка[№],Поиск_расходки[Индекс1],0)),"")</f>
        <v/>
      </c>
      <c r="S26" s="116" t="str">
        <f>IFERROR(INDEX(Расходка[Наименование расходного материала],MATCH(Расходка[№],Поиск_расходки[Индекс2],0)),"")</f>
        <v/>
      </c>
      <c r="T26" s="116" t="str">
        <f>IFERROR(INDEX(Расходка[Наименование расходного материала],MATCH(Расходка[№],Поиск_расходки[Индекс3],0)),"")</f>
        <v/>
      </c>
      <c r="U26" s="116" t="str">
        <f>IFERROR(INDEX(Расходка[Наименование расходного материала],MATCH(Расходка[№],Поиск_расходки[Индекс4],0)),"")</f>
        <v/>
      </c>
      <c r="V26" s="116" t="str">
        <f>IFERROR(INDEX(Расходка[Наименование расходного материала],MATCH(Расходка[№],Поиск_расходки[Индекс5],0)),"")</f>
        <v/>
      </c>
      <c r="W26" s="116" t="str">
        <f>IFERROR(INDEX(Расходка[Наименование расходного материала],MATCH(Расходка[№],Поиск_расходки[Индекс6],0)),"")</f>
        <v>Fielder XT-R</v>
      </c>
      <c r="X26" s="116" t="str">
        <f>IFERROR(INDEX(Расходка[Наименование расходного материала],MATCH(Расходка[№],Поиск_расходки[Индекс7],0)),"")</f>
        <v>Fielder XT-R</v>
      </c>
      <c r="Y26" s="116" t="str">
        <f>IFERROR(INDEX(Расходка[Наименование расходного материала],MATCH(Расходка[№],Поиск_расходки[Индекс8],0)),"")</f>
        <v>Fielder XT-R</v>
      </c>
      <c r="Z26" s="116" t="str">
        <f>IFERROR(INDEX(Расходка[Наименование расходного материала],MATCH(Расходка[№],Поиск_расходки[Индекс9],0)),"")</f>
        <v>Fielder XT-R</v>
      </c>
      <c r="AA26" s="116" t="str">
        <f>IFERROR(INDEX(Расходка[Наименование расходного материала],MATCH(Расходка[№],Поиск_расходки[Индекс10],0)),"")</f>
        <v>Fielder XT-R</v>
      </c>
      <c r="AB26" s="116" t="str">
        <f>IFERROR(INDEX(Расходка[Наименование расходного материала],MATCH(Расходка[№],Поиск_расходки[Индекс11],0)),"")</f>
        <v>Fielder XT-R</v>
      </c>
      <c r="AC26" s="116" t="str">
        <f>IFERROR(INDEX(Расходка[Наименование расходного материала],MATCH(Расходка[№],Поиск_расходки[Индекс12],0)),"")</f>
        <v>Fielder XT-R</v>
      </c>
      <c r="AD26" s="116" t="str">
        <f>IFERROR(INDEX(Расходка[Наименование расходного материала],MATCH(Расходка[№],Поиск_расходки[Индекс13],0)),"")</f>
        <v>Fielder XT-R</v>
      </c>
      <c r="AF26" s="4" t="s">
        <v>5</v>
      </c>
      <c r="AG26" s="4" t="s">
        <v>433</v>
      </c>
    </row>
    <row r="27" spans="1:35">
      <c r="A27">
        <v>26</v>
      </c>
      <c r="B27" t="s">
        <v>3</v>
      </c>
      <c r="C27" s="1" t="s">
        <v>360</v>
      </c>
      <c r="E27" s="117">
        <f>IF(ISNUMBER(SEARCH('Карта учёта'!$B$13,Расходка[[#This Row],[Наименование расходного материала]])),MAX($E$1:E26)+1,0)</f>
        <v>0</v>
      </c>
      <c r="F27" s="117">
        <f>IF(ISNUMBER(SEARCH('Карта учёта'!$B$14,Расходка[[#This Row],[Наименование расходного материала]])),MAX($F$1:F26)+1,0)</f>
        <v>0</v>
      </c>
      <c r="G27" s="117">
        <f>IF(ISNUMBER(SEARCH('Карта учёта'!$B$15,Расходка[Наименование расходного материала])),MAX($G$1:G26)+1,0)</f>
        <v>0</v>
      </c>
      <c r="H27" s="117">
        <f>IF(ISNUMBER(SEARCH('Карта учёта'!$B$16,Расходка[Наименование расходного материала])),MAX($H$1:H26)+1,0)</f>
        <v>0</v>
      </c>
      <c r="I27" s="117">
        <f>IF(ISNUMBER(SEARCH('Карта учёта'!$B$17,Расходка[Наименование расходного материала])),MAX($I$1:I26)+1,0)</f>
        <v>0</v>
      </c>
      <c r="J27" s="117">
        <f>IF(ISNUMBER(SEARCH('Карта учёта'!$B$18,Расходка[Наименование расходного материала])),MAX($J$1:J26)+1,0)</f>
        <v>26</v>
      </c>
      <c r="K27" s="117">
        <f>IF(ISNUMBER(SEARCH('Карта учёта'!$B$19,Расходка[Наименование расходного материала])),MAX($K$1:K26)+1,0)</f>
        <v>26</v>
      </c>
      <c r="L27" s="117">
        <f>IF(ISNUMBER(SEARCH('Карта учёта'!$B$20,Расходка[Наименование расходного материала])),MAX($L$1:L26)+1,0)</f>
        <v>26</v>
      </c>
      <c r="M27" s="117">
        <f>IF(ISNUMBER(SEARCH('Карта учёта'!$B$21,Расходка[Наименование расходного материала])),MAX($M$1:M26)+1,0)</f>
        <v>26</v>
      </c>
      <c r="N27" s="117">
        <f>IF(ISNUMBER(SEARCH('Карта учёта'!$B$22,Расходка[Наименование расходного материала])),MAX($N$1:N26)+1,0)</f>
        <v>26</v>
      </c>
      <c r="O27" s="117">
        <f>IF(ISNUMBER(SEARCH('Карта учёта'!$B$23,Расходка[Наименование расходного материала])),MAX($O$1:O26)+1,0)</f>
        <v>26</v>
      </c>
      <c r="P27" s="117">
        <f>IF(ISNUMBER(SEARCH('Карта учёта'!$B$24,Расходка[Наименование расходного материала])),MAX($P$1:P26)+1,0)</f>
        <v>26</v>
      </c>
      <c r="Q27" s="117">
        <f>IF(ISNUMBER(SEARCH('Карта учёта'!$B$25,Расходка[Наименование расходного материала])),MAX($Q$1:Q26)+1,0)</f>
        <v>26</v>
      </c>
      <c r="R27" s="116" t="str">
        <f>IFERROR(INDEX(Расходка[Наименование расходного материала],MATCH(Расходка[№],Поиск_расходки[Индекс1],0)),"")</f>
        <v/>
      </c>
      <c r="S27" s="116" t="str">
        <f>IFERROR(INDEX(Расходка[Наименование расходного материала],MATCH(Расходка[№],Поиск_расходки[Индекс2],0)),"")</f>
        <v/>
      </c>
      <c r="T27" s="116" t="str">
        <f>IFERROR(INDEX(Расходка[Наименование расходного материала],MATCH(Расходка[№],Поиск_расходки[Индекс3],0)),"")</f>
        <v/>
      </c>
      <c r="U27" s="116" t="str">
        <f>IFERROR(INDEX(Расходка[Наименование расходного материала],MATCH(Расходка[№],Поиск_расходки[Индекс4],0)),"")</f>
        <v/>
      </c>
      <c r="V27" s="116" t="str">
        <f>IFERROR(INDEX(Расходка[Наименование расходного материала],MATCH(Расходка[№],Поиск_расходки[Индекс5],0)),"")</f>
        <v/>
      </c>
      <c r="W27" s="116" t="str">
        <f>IFERROR(INDEX(Расходка[Наименование расходного материала],MATCH(Расходка[№],Поиск_расходки[Индекс6],0)),"")</f>
        <v>Gaia Second</v>
      </c>
      <c r="X27" s="116" t="str">
        <f>IFERROR(INDEX(Расходка[Наименование расходного материала],MATCH(Расходка[№],Поиск_расходки[Индекс7],0)),"")</f>
        <v>Gaia Second</v>
      </c>
      <c r="Y27" s="116" t="str">
        <f>IFERROR(INDEX(Расходка[Наименование расходного материала],MATCH(Расходка[№],Поиск_расходки[Индекс8],0)),"")</f>
        <v>Gaia Second</v>
      </c>
      <c r="Z27" s="116" t="str">
        <f>IFERROR(INDEX(Расходка[Наименование расходного материала],MATCH(Расходка[№],Поиск_расходки[Индекс9],0)),"")</f>
        <v>Gaia Second</v>
      </c>
      <c r="AA27" s="116" t="str">
        <f>IFERROR(INDEX(Расходка[Наименование расходного материала],MATCH(Расходка[№],Поиск_расходки[Индекс10],0)),"")</f>
        <v>Gaia Second</v>
      </c>
      <c r="AB27" s="116" t="str">
        <f>IFERROR(INDEX(Расходка[Наименование расходного материала],MATCH(Расходка[№],Поиск_расходки[Индекс11],0)),"")</f>
        <v>Gaia Second</v>
      </c>
      <c r="AC27" s="116" t="str">
        <f>IFERROR(INDEX(Расходка[Наименование расходного материала],MATCH(Расходка[№],Поиск_расходки[Индекс12],0)),"")</f>
        <v>Gaia Second</v>
      </c>
      <c r="AD27" s="116" t="str">
        <f>IFERROR(INDEX(Расходка[Наименование расходного материала],MATCH(Расходка[№],Поиск_расходки[Индекс13],0)),"")</f>
        <v>Gaia Second</v>
      </c>
      <c r="AF27" s="4" t="s">
        <v>5</v>
      </c>
      <c r="AG27" s="4" t="s">
        <v>434</v>
      </c>
    </row>
    <row r="28" spans="1:35">
      <c r="A28">
        <v>27</v>
      </c>
      <c r="B28" t="s">
        <v>3</v>
      </c>
      <c r="C28" s="1" t="s">
        <v>373</v>
      </c>
      <c r="E28" s="117">
        <f>IF(ISNUMBER(SEARCH('Карта учёта'!$B$13,Расходка[[#This Row],[Наименование расходного материала]])),MAX($E$1:E27)+1,0)</f>
        <v>0</v>
      </c>
      <c r="F28" s="117">
        <f>IF(ISNUMBER(SEARCH('Карта учёта'!$B$14,Расходка[[#This Row],[Наименование расходного материала]])),MAX($F$1:F27)+1,0)</f>
        <v>0</v>
      </c>
      <c r="G28" s="117">
        <f>IF(ISNUMBER(SEARCH('Карта учёта'!$B$15,Расходка[Наименование расходного материала])),MAX($G$1:G27)+1,0)</f>
        <v>0</v>
      </c>
      <c r="H28" s="117">
        <f>IF(ISNUMBER(SEARCH('Карта учёта'!$B$16,Расходка[Наименование расходного материала])),MAX($H$1:H27)+1,0)</f>
        <v>0</v>
      </c>
      <c r="I28" s="117">
        <f>IF(ISNUMBER(SEARCH('Карта учёта'!$B$17,Расходка[Наименование расходного материала])),MAX($I$1:I27)+1,0)</f>
        <v>0</v>
      </c>
      <c r="J28" s="117">
        <f>IF(ISNUMBER(SEARCH('Карта учёта'!$B$18,Расходка[Наименование расходного материала])),MAX($J$1:J27)+1,0)</f>
        <v>27</v>
      </c>
      <c r="K28" s="117">
        <f>IF(ISNUMBER(SEARCH('Карта учёта'!$B$19,Расходка[Наименование расходного материала])),MAX($K$1:K27)+1,0)</f>
        <v>27</v>
      </c>
      <c r="L28" s="117">
        <f>IF(ISNUMBER(SEARCH('Карта учёта'!$B$20,Расходка[Наименование расходного материала])),MAX($L$1:L27)+1,0)</f>
        <v>27</v>
      </c>
      <c r="M28" s="117">
        <f>IF(ISNUMBER(SEARCH('Карта учёта'!$B$21,Расходка[Наименование расходного материала])),MAX($M$1:M27)+1,0)</f>
        <v>27</v>
      </c>
      <c r="N28" s="117">
        <f>IF(ISNUMBER(SEARCH('Карта учёта'!$B$22,Расходка[Наименование расходного материала])),MAX($N$1:N27)+1,0)</f>
        <v>27</v>
      </c>
      <c r="O28" s="117">
        <f>IF(ISNUMBER(SEARCH('Карта учёта'!$B$23,Расходка[Наименование расходного материала])),MAX($O$1:O27)+1,0)</f>
        <v>27</v>
      </c>
      <c r="P28" s="117">
        <f>IF(ISNUMBER(SEARCH('Карта учёта'!$B$24,Расходка[Наименование расходного материала])),MAX($P$1:P27)+1,0)</f>
        <v>27</v>
      </c>
      <c r="Q28" s="117">
        <f>IF(ISNUMBER(SEARCH('Карта учёта'!$B$25,Расходка[Наименование расходного материала])),MAX($Q$1:Q27)+1,0)</f>
        <v>27</v>
      </c>
      <c r="R28" s="116" t="str">
        <f>IFERROR(INDEX(Расходка[Наименование расходного материала],MATCH(Расходка[№],Поиск_расходки[Индекс1],0)),"")</f>
        <v/>
      </c>
      <c r="S28" s="116" t="str">
        <f>IFERROR(INDEX(Расходка[Наименование расходного материала],MATCH(Расходка[№],Поиск_расходки[Индекс2],0)),"")</f>
        <v/>
      </c>
      <c r="T28" s="116" t="str">
        <f>IFERROR(INDEX(Расходка[Наименование расходного материала],MATCH(Расходка[№],Поиск_расходки[Индекс3],0)),"")</f>
        <v/>
      </c>
      <c r="U28" s="116" t="str">
        <f>IFERROR(INDEX(Расходка[Наименование расходного материала],MATCH(Расходка[№],Поиск_расходки[Индекс4],0)),"")</f>
        <v/>
      </c>
      <c r="V28" s="116" t="str">
        <f>IFERROR(INDEX(Расходка[Наименование расходного материала],MATCH(Расходка[№],Поиск_расходки[Индекс5],0)),"")</f>
        <v/>
      </c>
      <c r="W28" s="116" t="str">
        <f>IFERROR(INDEX(Расходка[Наименование расходного материала],MATCH(Расходка[№],Поиск_расходки[Индекс6],0)),"")</f>
        <v>Gaia Third</v>
      </c>
      <c r="X28" s="116" t="str">
        <f>IFERROR(INDEX(Расходка[Наименование расходного материала],MATCH(Расходка[№],Поиск_расходки[Индекс7],0)),"")</f>
        <v>Gaia Third</v>
      </c>
      <c r="Y28" s="116" t="str">
        <f>IFERROR(INDEX(Расходка[Наименование расходного материала],MATCH(Расходка[№],Поиск_расходки[Индекс8],0)),"")</f>
        <v>Gaia Third</v>
      </c>
      <c r="Z28" s="116" t="str">
        <f>IFERROR(INDEX(Расходка[Наименование расходного материала],MATCH(Расходка[№],Поиск_расходки[Индекс9],0)),"")</f>
        <v>Gaia Third</v>
      </c>
      <c r="AA28" s="116" t="str">
        <f>IFERROR(INDEX(Расходка[Наименование расходного материала],MATCH(Расходка[№],Поиск_расходки[Индекс10],0)),"")</f>
        <v>Gaia Third</v>
      </c>
      <c r="AB28" s="116" t="str">
        <f>IFERROR(INDEX(Расходка[Наименование расходного материала],MATCH(Расходка[№],Поиск_расходки[Индекс11],0)),"")</f>
        <v>Gaia Third</v>
      </c>
      <c r="AC28" s="116" t="str">
        <f>IFERROR(INDEX(Расходка[Наименование расходного материала],MATCH(Расходка[№],Поиск_расходки[Индекс12],0)),"")</f>
        <v>Gaia Third</v>
      </c>
      <c r="AD28" s="116" t="str">
        <f>IFERROR(INDEX(Расходка[Наименование расходного материала],MATCH(Расходка[№],Поиск_расходки[Индекс13],0)),"")</f>
        <v>Gaia Third</v>
      </c>
      <c r="AF28" s="4" t="s">
        <v>5</v>
      </c>
      <c r="AG28" s="4" t="s">
        <v>435</v>
      </c>
    </row>
    <row r="29" spans="1:35">
      <c r="A29">
        <v>28</v>
      </c>
      <c r="B29" t="s">
        <v>3</v>
      </c>
      <c r="C29" s="1" t="s">
        <v>323</v>
      </c>
      <c r="E29" s="117">
        <f>IF(ISNUMBER(SEARCH('Карта учёта'!$B$13,Расходка[[#This Row],[Наименование расходного материала]])),MAX($E$1:E28)+1,0)</f>
        <v>0</v>
      </c>
      <c r="F29" s="117">
        <f>IF(ISNUMBER(SEARCH('Карта учёта'!$B$14,Расходка[[#This Row],[Наименование расходного материала]])),MAX($F$1:F28)+1,0)</f>
        <v>0</v>
      </c>
      <c r="G29" s="117">
        <f>IF(ISNUMBER(SEARCH('Карта учёта'!$B$15,Расходка[Наименование расходного материала])),MAX($G$1:G28)+1,0)</f>
        <v>0</v>
      </c>
      <c r="H29" s="117">
        <f>IF(ISNUMBER(SEARCH('Карта учёта'!$B$16,Расходка[Наименование расходного материала])),MAX($H$1:H28)+1,0)</f>
        <v>0</v>
      </c>
      <c r="I29" s="117">
        <f>IF(ISNUMBER(SEARCH('Карта учёта'!$B$17,Расходка[Наименование расходного материала])),MAX($I$1:I28)+1,0)</f>
        <v>0</v>
      </c>
      <c r="J29" s="117">
        <f>IF(ISNUMBER(SEARCH('Карта учёта'!$B$18,Расходка[Наименование расходного материала])),MAX($J$1:J28)+1,0)</f>
        <v>28</v>
      </c>
      <c r="K29" s="117">
        <f>IF(ISNUMBER(SEARCH('Карта учёта'!$B$19,Расходка[Наименование расходного материала])),MAX($K$1:K28)+1,0)</f>
        <v>28</v>
      </c>
      <c r="L29" s="117">
        <f>IF(ISNUMBER(SEARCH('Карта учёта'!$B$20,Расходка[Наименование расходного материала])),MAX($L$1:L28)+1,0)</f>
        <v>28</v>
      </c>
      <c r="M29" s="117">
        <f>IF(ISNUMBER(SEARCH('Карта учёта'!$B$21,Расходка[Наименование расходного материала])),MAX($M$1:M28)+1,0)</f>
        <v>28</v>
      </c>
      <c r="N29" s="117">
        <f>IF(ISNUMBER(SEARCH('Карта учёта'!$B$22,Расходка[Наименование расходного материала])),MAX($N$1:N28)+1,0)</f>
        <v>28</v>
      </c>
      <c r="O29" s="117">
        <f>IF(ISNUMBER(SEARCH('Карта учёта'!$B$23,Расходка[Наименование расходного материала])),MAX($O$1:O28)+1,0)</f>
        <v>28</v>
      </c>
      <c r="P29" s="117">
        <f>IF(ISNUMBER(SEARCH('Карта учёта'!$B$24,Расходка[Наименование расходного материала])),MAX($P$1:P28)+1,0)</f>
        <v>28</v>
      </c>
      <c r="Q29" s="117">
        <f>IF(ISNUMBER(SEARCH('Карта учёта'!$B$25,Расходка[Наименование расходного материала])),MAX($Q$1:Q28)+1,0)</f>
        <v>28</v>
      </c>
      <c r="R29" s="116" t="str">
        <f>IFERROR(INDEX(Расходка[Наименование расходного материала],MATCH(Расходка[№],Поиск_расходки[Индекс1],0)),"")</f>
        <v/>
      </c>
      <c r="S29" s="116" t="str">
        <f>IFERROR(INDEX(Расходка[Наименование расходного материала],MATCH(Расходка[№],Поиск_расходки[Индекс2],0)),"")</f>
        <v/>
      </c>
      <c r="T29" s="116" t="str">
        <f>IFERROR(INDEX(Расходка[Наименование расходного материала],MATCH(Расходка[№],Поиск_расходки[Индекс3],0)),"")</f>
        <v/>
      </c>
      <c r="U29" s="116" t="str">
        <f>IFERROR(INDEX(Расходка[Наименование расходного материала],MATCH(Расходка[№],Поиск_расходки[Индекс4],0)),"")</f>
        <v/>
      </c>
      <c r="V29" s="116" t="str">
        <f>IFERROR(INDEX(Расходка[Наименование расходного материала],MATCH(Расходка[№],Поиск_расходки[Индекс5],0)),"")</f>
        <v/>
      </c>
      <c r="W29" s="116" t="str">
        <f>IFERROR(INDEX(Расходка[Наименование расходного материала],MATCH(Расходка[№],Поиск_расходки[Индекс6],0)),"")</f>
        <v>Intuition</v>
      </c>
      <c r="X29" s="116" t="str">
        <f>IFERROR(INDEX(Расходка[Наименование расходного материала],MATCH(Расходка[№],Поиск_расходки[Индекс7],0)),"")</f>
        <v>Intuition</v>
      </c>
      <c r="Y29" s="116" t="str">
        <f>IFERROR(INDEX(Расходка[Наименование расходного материала],MATCH(Расходка[№],Поиск_расходки[Индекс8],0)),"")</f>
        <v>Intuition</v>
      </c>
      <c r="Z29" s="116" t="str">
        <f>IFERROR(INDEX(Расходка[Наименование расходного материала],MATCH(Расходка[№],Поиск_расходки[Индекс9],0)),"")</f>
        <v>Intuition</v>
      </c>
      <c r="AA29" s="116" t="str">
        <f>IFERROR(INDEX(Расходка[Наименование расходного материала],MATCH(Расходка[№],Поиск_расходки[Индекс10],0)),"")</f>
        <v>Intuition</v>
      </c>
      <c r="AB29" s="116" t="str">
        <f>IFERROR(INDEX(Расходка[Наименование расходного материала],MATCH(Расходка[№],Поиск_расходки[Индекс11],0)),"")</f>
        <v>Intuition</v>
      </c>
      <c r="AC29" s="116" t="str">
        <f>IFERROR(INDEX(Расходка[Наименование расходного материала],MATCH(Расходка[№],Поиск_расходки[Индекс12],0)),"")</f>
        <v>Intuition</v>
      </c>
      <c r="AD29" s="116" t="str">
        <f>IFERROR(INDEX(Расходка[Наименование расходного материала],MATCH(Расходка[№],Поиск_расходки[Индекс13],0)),"")</f>
        <v>Intuition</v>
      </c>
      <c r="AF29" s="4" t="s">
        <v>5</v>
      </c>
      <c r="AG29" s="4" t="s">
        <v>436</v>
      </c>
    </row>
    <row r="30" spans="1:35">
      <c r="A30">
        <v>29</v>
      </c>
      <c r="B30" t="s">
        <v>3</v>
      </c>
      <c r="C30" t="s">
        <v>319</v>
      </c>
      <c r="E30" s="117">
        <f>IF(ISNUMBER(SEARCH('Карта учёта'!$B$13,Расходка[[#This Row],[Наименование расходного материала]])),MAX($E$1:E29)+1,0)</f>
        <v>0</v>
      </c>
      <c r="F30" s="117">
        <f>IF(ISNUMBER(SEARCH('Карта учёта'!$B$14,Расходка[[#This Row],[Наименование расходного материала]])),MAX($F$1:F29)+1,0)</f>
        <v>0</v>
      </c>
      <c r="G30" s="117">
        <f>IF(ISNUMBER(SEARCH('Карта учёта'!$B$15,Расходка[Наименование расходного материала])),MAX($G$1:G29)+1,0)</f>
        <v>0</v>
      </c>
      <c r="H30" s="117">
        <f>IF(ISNUMBER(SEARCH('Карта учёта'!$B$16,Расходка[Наименование расходного материала])),MAX($H$1:H29)+1,0)</f>
        <v>0</v>
      </c>
      <c r="I30" s="117">
        <f>IF(ISNUMBER(SEARCH('Карта учёта'!$B$17,Расходка[Наименование расходного материала])),MAX($I$1:I29)+1,0)</f>
        <v>0</v>
      </c>
      <c r="J30" s="117">
        <f>IF(ISNUMBER(SEARCH('Карта учёта'!$B$18,Расходка[Наименование расходного материала])),MAX($J$1:J29)+1,0)</f>
        <v>29</v>
      </c>
      <c r="K30" s="117">
        <f>IF(ISNUMBER(SEARCH('Карта учёта'!$B$19,Расходка[Наименование расходного материала])),MAX($K$1:K29)+1,0)</f>
        <v>29</v>
      </c>
      <c r="L30" s="117">
        <f>IF(ISNUMBER(SEARCH('Карта учёта'!$B$20,Расходка[Наименование расходного материала])),MAX($L$1:L29)+1,0)</f>
        <v>29</v>
      </c>
      <c r="M30" s="117">
        <f>IF(ISNUMBER(SEARCH('Карта учёта'!$B$21,Расходка[Наименование расходного материала])),MAX($M$1:M29)+1,0)</f>
        <v>29</v>
      </c>
      <c r="N30" s="117">
        <f>IF(ISNUMBER(SEARCH('Карта учёта'!$B$22,Расходка[Наименование расходного материала])),MAX($N$1:N29)+1,0)</f>
        <v>29</v>
      </c>
      <c r="O30" s="117">
        <f>IF(ISNUMBER(SEARCH('Карта учёта'!$B$23,Расходка[Наименование расходного материала])),MAX($O$1:O29)+1,0)</f>
        <v>29</v>
      </c>
      <c r="P30" s="117">
        <f>IF(ISNUMBER(SEARCH('Карта учёта'!$B$24,Расходка[Наименование расходного материала])),MAX($P$1:P29)+1,0)</f>
        <v>29</v>
      </c>
      <c r="Q30" s="117">
        <f>IF(ISNUMBER(SEARCH('Карта учёта'!$B$25,Расходка[Наименование расходного материала])),MAX($Q$1:Q29)+1,0)</f>
        <v>29</v>
      </c>
      <c r="R30" s="116" t="str">
        <f>IFERROR(INDEX(Расходка[Наименование расходного материала],MATCH(Расходка[№],Поиск_расходки[Индекс1],0)),"")</f>
        <v/>
      </c>
      <c r="S30" s="116" t="str">
        <f>IFERROR(INDEX(Расходка[Наименование расходного материала],MATCH(Расходка[№],Поиск_расходки[Индекс2],0)),"")</f>
        <v/>
      </c>
      <c r="T30" s="116" t="str">
        <f>IFERROR(INDEX(Расходка[Наименование расходного материала],MATCH(Расходка[№],Поиск_расходки[Индекс3],0)),"")</f>
        <v/>
      </c>
      <c r="U30" s="116" t="str">
        <f>IFERROR(INDEX(Расходка[Наименование расходного материала],MATCH(Расходка[№],Поиск_расходки[Индекс4],0)),"")</f>
        <v/>
      </c>
      <c r="V30" s="116" t="str">
        <f>IFERROR(INDEX(Расходка[Наименование расходного материала],MATCH(Расходка[№],Поиск_расходки[Индекс5],0)),"")</f>
        <v/>
      </c>
      <c r="W30" s="116" t="str">
        <f>IFERROR(INDEX(Расходка[Наименование расходного материала],MATCH(Расходка[№],Поиск_расходки[Индекс6],0)),"")</f>
        <v>ProVia 3 Hydro-Track®</v>
      </c>
      <c r="X30" s="116" t="str">
        <f>IFERROR(INDEX(Расходка[Наименование расходного материала],MATCH(Расходка[№],Поиск_расходки[Индекс7],0)),"")</f>
        <v>ProVia 3 Hydro-Track®</v>
      </c>
      <c r="Y30" s="116" t="str">
        <f>IFERROR(INDEX(Расходка[Наименование расходного материала],MATCH(Расходка[№],Поиск_расходки[Индекс8],0)),"")</f>
        <v>ProVia 3 Hydro-Track®</v>
      </c>
      <c r="Z30" s="116" t="str">
        <f>IFERROR(INDEX(Расходка[Наименование расходного материала],MATCH(Расходка[№],Поиск_расходки[Индекс9],0)),"")</f>
        <v>ProVia 3 Hydro-Track®</v>
      </c>
      <c r="AA30" s="116" t="str">
        <f>IFERROR(INDEX(Расходка[Наименование расходного материала],MATCH(Расходка[№],Поиск_расходки[Индекс10],0)),"")</f>
        <v>ProVia 3 Hydro-Track®</v>
      </c>
      <c r="AB30" s="116" t="str">
        <f>IFERROR(INDEX(Расходка[Наименование расходного материала],MATCH(Расходка[№],Поиск_расходки[Индекс11],0)),"")</f>
        <v>ProVia 3 Hydro-Track®</v>
      </c>
      <c r="AC30" s="116" t="str">
        <f>IFERROR(INDEX(Расходка[Наименование расходного материала],MATCH(Расходка[№],Поиск_расходки[Индекс12],0)),"")</f>
        <v>ProVia 3 Hydro-Track®</v>
      </c>
      <c r="AD30" s="116" t="str">
        <f>IFERROR(INDEX(Расходка[Наименование расходного материала],MATCH(Расходка[№],Поиск_расходки[Индекс13],0)),"")</f>
        <v>ProVia 3 Hydro-Track®</v>
      </c>
      <c r="AF30" s="4" t="s">
        <v>5</v>
      </c>
      <c r="AG30" s="4" t="s">
        <v>498</v>
      </c>
    </row>
    <row r="31" spans="1:35">
      <c r="A31">
        <v>30</v>
      </c>
      <c r="B31" t="s">
        <v>3</v>
      </c>
      <c r="C31" t="s">
        <v>320</v>
      </c>
      <c r="E31" s="117">
        <f>IF(ISNUMBER(SEARCH('Карта учёта'!$B$13,Расходка[[#This Row],[Наименование расходного материала]])),MAX($E$1:E30)+1,0)</f>
        <v>0</v>
      </c>
      <c r="F31" s="117">
        <f>IF(ISNUMBER(SEARCH('Карта учёта'!$B$14,Расходка[[#This Row],[Наименование расходного материала]])),MAX($F$1:F30)+1,0)</f>
        <v>0</v>
      </c>
      <c r="G31" s="117">
        <f>IF(ISNUMBER(SEARCH('Карта учёта'!$B$15,Расходка[Наименование расходного материала])),MAX($G$1:G30)+1,0)</f>
        <v>0</v>
      </c>
      <c r="H31" s="117">
        <f>IF(ISNUMBER(SEARCH('Карта учёта'!$B$16,Расходка[Наименование расходного материала])),MAX($H$1:H30)+1,0)</f>
        <v>0</v>
      </c>
      <c r="I31" s="117">
        <f>IF(ISNUMBER(SEARCH('Карта учёта'!$B$17,Расходка[Наименование расходного материала])),MAX($I$1:I30)+1,0)</f>
        <v>0</v>
      </c>
      <c r="J31" s="117">
        <f>IF(ISNUMBER(SEARCH('Карта учёта'!$B$18,Расходка[Наименование расходного материала])),MAX($J$1:J30)+1,0)</f>
        <v>30</v>
      </c>
      <c r="K31" s="117">
        <f>IF(ISNUMBER(SEARCH('Карта учёта'!$B$19,Расходка[Наименование расходного материала])),MAX($K$1:K30)+1,0)</f>
        <v>30</v>
      </c>
      <c r="L31" s="117">
        <f>IF(ISNUMBER(SEARCH('Карта учёта'!$B$20,Расходка[Наименование расходного материала])),MAX($L$1:L30)+1,0)</f>
        <v>30</v>
      </c>
      <c r="M31" s="117">
        <f>IF(ISNUMBER(SEARCH('Карта учёта'!$B$21,Расходка[Наименование расходного материала])),MAX($M$1:M30)+1,0)</f>
        <v>30</v>
      </c>
      <c r="N31" s="117">
        <f>IF(ISNUMBER(SEARCH('Карта учёта'!$B$22,Расходка[Наименование расходного материала])),MAX($N$1:N30)+1,0)</f>
        <v>30</v>
      </c>
      <c r="O31" s="117">
        <f>IF(ISNUMBER(SEARCH('Карта учёта'!$B$23,Расходка[Наименование расходного материала])),MAX($O$1:O30)+1,0)</f>
        <v>30</v>
      </c>
      <c r="P31" s="117">
        <f>IF(ISNUMBER(SEARCH('Карта учёта'!$B$24,Расходка[Наименование расходного материала])),MAX($P$1:P30)+1,0)</f>
        <v>30</v>
      </c>
      <c r="Q31" s="117">
        <f>IF(ISNUMBER(SEARCH('Карта учёта'!$B$25,Расходка[Наименование расходного материала])),MAX($Q$1:Q30)+1,0)</f>
        <v>30</v>
      </c>
      <c r="R31" s="116" t="str">
        <f>IFERROR(INDEX(Расходка[Наименование расходного материала],MATCH(Расходка[№],Поиск_расходки[Индекс1],0)),"")</f>
        <v/>
      </c>
      <c r="S31" s="116" t="str">
        <f>IFERROR(INDEX(Расходка[Наименование расходного материала],MATCH(Расходка[№],Поиск_расходки[Индекс2],0)),"")</f>
        <v/>
      </c>
      <c r="T31" s="116" t="str">
        <f>IFERROR(INDEX(Расходка[Наименование расходного материала],MATCH(Расходка[№],Поиск_расходки[Индекс3],0)),"")</f>
        <v/>
      </c>
      <c r="U31" s="116" t="str">
        <f>IFERROR(INDEX(Расходка[Наименование расходного материала],MATCH(Расходка[№],Поиск_расходки[Индекс4],0)),"")</f>
        <v/>
      </c>
      <c r="V31" s="116" t="str">
        <f>IFERROR(INDEX(Расходка[Наименование расходного материала],MATCH(Расходка[№],Поиск_расходки[Индекс5],0)),"")</f>
        <v/>
      </c>
      <c r="W31" s="116" t="str">
        <f>IFERROR(INDEX(Расходка[Наименование расходного материала],MATCH(Расходка[№],Поиск_расходки[Индекс6],0)),"")</f>
        <v>ProVia 6 Hydro-Track®</v>
      </c>
      <c r="X31" s="116" t="str">
        <f>IFERROR(INDEX(Расходка[Наименование расходного материала],MATCH(Расходка[№],Поиск_расходки[Индекс7],0)),"")</f>
        <v>ProVia 6 Hydro-Track®</v>
      </c>
      <c r="Y31" s="116" t="str">
        <f>IFERROR(INDEX(Расходка[Наименование расходного материала],MATCH(Расходка[№],Поиск_расходки[Индекс8],0)),"")</f>
        <v>ProVia 6 Hydro-Track®</v>
      </c>
      <c r="Z31" s="116" t="str">
        <f>IFERROR(INDEX(Расходка[Наименование расходного материала],MATCH(Расходка[№],Поиск_расходки[Индекс9],0)),"")</f>
        <v>ProVia 6 Hydro-Track®</v>
      </c>
      <c r="AA31" s="116" t="str">
        <f>IFERROR(INDEX(Расходка[Наименование расходного материала],MATCH(Расходка[№],Поиск_расходки[Индекс10],0)),"")</f>
        <v>ProVia 6 Hydro-Track®</v>
      </c>
      <c r="AB31" s="116" t="str">
        <f>IFERROR(INDEX(Расходка[Наименование расходного материала],MATCH(Расходка[№],Поиск_расходки[Индекс11],0)),"")</f>
        <v>ProVia 6 Hydro-Track®</v>
      </c>
      <c r="AC31" s="116" t="str">
        <f>IFERROR(INDEX(Расходка[Наименование расходного материала],MATCH(Расходка[№],Поиск_расходки[Индекс12],0)),"")</f>
        <v>ProVia 6 Hydro-Track®</v>
      </c>
      <c r="AD31" s="116" t="str">
        <f>IFERROR(INDEX(Расходка[Наименование расходного материала],MATCH(Расходка[№],Поиск_расходки[Индекс13],0)),"")</f>
        <v>ProVia 6 Hydro-Track®</v>
      </c>
      <c r="AF31" s="4" t="s">
        <v>5</v>
      </c>
      <c r="AG31" s="4" t="s">
        <v>437</v>
      </c>
    </row>
    <row r="32" spans="1:35">
      <c r="A32">
        <v>31</v>
      </c>
      <c r="B32" t="s">
        <v>3</v>
      </c>
      <c r="C32" t="s">
        <v>321</v>
      </c>
      <c r="E32" s="117">
        <f>IF(ISNUMBER(SEARCH('Карта учёта'!$B$13,Расходка[[#This Row],[Наименование расходного материала]])),MAX($E$1:E31)+1,0)</f>
        <v>0</v>
      </c>
      <c r="F32" s="117">
        <f>IF(ISNUMBER(SEARCH('Карта учёта'!$B$14,Расходка[[#This Row],[Наименование расходного материала]])),MAX($F$1:F31)+1,0)</f>
        <v>0</v>
      </c>
      <c r="G32" s="117">
        <f>IF(ISNUMBER(SEARCH('Карта учёта'!$B$15,Расходка[Наименование расходного материала])),MAX($G$1:G31)+1,0)</f>
        <v>0</v>
      </c>
      <c r="H32" s="117">
        <f>IF(ISNUMBER(SEARCH('Карта учёта'!$B$16,Расходка[Наименование расходного материала])),MAX($H$1:H31)+1,0)</f>
        <v>0</v>
      </c>
      <c r="I32" s="117">
        <f>IF(ISNUMBER(SEARCH('Карта учёта'!$B$17,Расходка[Наименование расходного материала])),MAX($I$1:I31)+1,0)</f>
        <v>0</v>
      </c>
      <c r="J32" s="117">
        <f>IF(ISNUMBER(SEARCH('Карта учёта'!$B$18,Расходка[Наименование расходного материала])),MAX($J$1:J31)+1,0)</f>
        <v>31</v>
      </c>
      <c r="K32" s="117">
        <f>IF(ISNUMBER(SEARCH('Карта учёта'!$B$19,Расходка[Наименование расходного материала])),MAX($K$1:K31)+1,0)</f>
        <v>31</v>
      </c>
      <c r="L32" s="117">
        <f>IF(ISNUMBER(SEARCH('Карта учёта'!$B$20,Расходка[Наименование расходного материала])),MAX($L$1:L31)+1,0)</f>
        <v>31</v>
      </c>
      <c r="M32" s="117">
        <f>IF(ISNUMBER(SEARCH('Карта учёта'!$B$21,Расходка[Наименование расходного материала])),MAX($M$1:M31)+1,0)</f>
        <v>31</v>
      </c>
      <c r="N32" s="117">
        <f>IF(ISNUMBER(SEARCH('Карта учёта'!$B$22,Расходка[Наименование расходного материала])),MAX($N$1:N31)+1,0)</f>
        <v>31</v>
      </c>
      <c r="O32" s="117">
        <f>IF(ISNUMBER(SEARCH('Карта учёта'!$B$23,Расходка[Наименование расходного материала])),MAX($O$1:O31)+1,0)</f>
        <v>31</v>
      </c>
      <c r="P32" s="117">
        <f>IF(ISNUMBER(SEARCH('Карта учёта'!$B$24,Расходка[Наименование расходного материала])),MAX($P$1:P31)+1,0)</f>
        <v>31</v>
      </c>
      <c r="Q32" s="117">
        <f>IF(ISNUMBER(SEARCH('Карта учёта'!$B$25,Расходка[Наименование расходного материала])),MAX($Q$1:Q31)+1,0)</f>
        <v>31</v>
      </c>
      <c r="R32" s="116" t="str">
        <f>IFERROR(INDEX(Расходка[Наименование расходного материала],MATCH(Расходка[№],Поиск_расходки[Индекс1],0)),"")</f>
        <v/>
      </c>
      <c r="S32" s="116" t="str">
        <f>IFERROR(INDEX(Расходка[Наименование расходного материала],MATCH(Расходка[№],Поиск_расходки[Индекс2],0)),"")</f>
        <v/>
      </c>
      <c r="T32" s="116" t="str">
        <f>IFERROR(INDEX(Расходка[Наименование расходного материала],MATCH(Расходка[№],Поиск_расходки[Индекс3],0)),"")</f>
        <v/>
      </c>
      <c r="U32" s="116" t="str">
        <f>IFERROR(INDEX(Расходка[Наименование расходного материала],MATCH(Расходка[№],Поиск_расходки[Индекс4],0)),"")</f>
        <v/>
      </c>
      <c r="V32" s="116" t="str">
        <f>IFERROR(INDEX(Расходка[Наименование расходного материала],MATCH(Расходка[№],Поиск_расходки[Индекс5],0)),"")</f>
        <v/>
      </c>
      <c r="W32" s="116" t="str">
        <f>IFERROR(INDEX(Расходка[Наименование расходного материала],MATCH(Расходка[№],Поиск_расходки[Индекс6],0)),"")</f>
        <v>ProVia 9 Hydro-Track®</v>
      </c>
      <c r="X32" s="116" t="str">
        <f>IFERROR(INDEX(Расходка[Наименование расходного материала],MATCH(Расходка[№],Поиск_расходки[Индекс7],0)),"")</f>
        <v>ProVia 9 Hydro-Track®</v>
      </c>
      <c r="Y32" s="116" t="str">
        <f>IFERROR(INDEX(Расходка[Наименование расходного материала],MATCH(Расходка[№],Поиск_расходки[Индекс8],0)),"")</f>
        <v>ProVia 9 Hydro-Track®</v>
      </c>
      <c r="Z32" s="116" t="str">
        <f>IFERROR(INDEX(Расходка[Наименование расходного материала],MATCH(Расходка[№],Поиск_расходки[Индекс9],0)),"")</f>
        <v>ProVia 9 Hydro-Track®</v>
      </c>
      <c r="AA32" s="116" t="str">
        <f>IFERROR(INDEX(Расходка[Наименование расходного материала],MATCH(Расходка[№],Поиск_расходки[Индекс10],0)),"")</f>
        <v>ProVia 9 Hydro-Track®</v>
      </c>
      <c r="AB32" s="116" t="str">
        <f>IFERROR(INDEX(Расходка[Наименование расходного материала],MATCH(Расходка[№],Поиск_расходки[Индекс11],0)),"")</f>
        <v>ProVia 9 Hydro-Track®</v>
      </c>
      <c r="AC32" s="116" t="str">
        <f>IFERROR(INDEX(Расходка[Наименование расходного материала],MATCH(Расходка[№],Поиск_расходки[Индекс12],0)),"")</f>
        <v>ProVia 9 Hydro-Track®</v>
      </c>
      <c r="AD32" s="116" t="str">
        <f>IFERROR(INDEX(Расходка[Наименование расходного материала],MATCH(Расходка[№],Поиск_расходки[Индекс13],0)),"")</f>
        <v>ProVia 9 Hydro-Track®</v>
      </c>
      <c r="AF32" s="4" t="s">
        <v>5</v>
      </c>
      <c r="AG32" s="4" t="s">
        <v>438</v>
      </c>
    </row>
    <row r="33" spans="1:33">
      <c r="A33">
        <v>32</v>
      </c>
      <c r="B33" t="s">
        <v>3</v>
      </c>
      <c r="C33" t="s">
        <v>317</v>
      </c>
      <c r="E33" s="117">
        <f>IF(ISNUMBER(SEARCH('Карта учёта'!$B$13,Расходка[[#This Row],[Наименование расходного материала]])),MAX($E$1:E32)+1,0)</f>
        <v>0</v>
      </c>
      <c r="F33" s="117">
        <f>IF(ISNUMBER(SEARCH('Карта учёта'!$B$14,Расходка[[#This Row],[Наименование расходного материала]])),MAX($F$1:F32)+1,0)</f>
        <v>0</v>
      </c>
      <c r="G33" s="117">
        <f>IF(ISNUMBER(SEARCH('Карта учёта'!$B$15,Расходка[Наименование расходного материала])),MAX($G$1:G32)+1,0)</f>
        <v>0</v>
      </c>
      <c r="H33" s="117">
        <f>IF(ISNUMBER(SEARCH('Карта учёта'!$B$16,Расходка[Наименование расходного материала])),MAX($H$1:H32)+1,0)</f>
        <v>0</v>
      </c>
      <c r="I33" s="117">
        <f>IF(ISNUMBER(SEARCH('Карта учёта'!$B$17,Расходка[Наименование расходного материала])),MAX($I$1:I32)+1,0)</f>
        <v>0</v>
      </c>
      <c r="J33" s="117">
        <f>IF(ISNUMBER(SEARCH('Карта учёта'!$B$18,Расходка[Наименование расходного материала])),MAX($J$1:J32)+1,0)</f>
        <v>32</v>
      </c>
      <c r="K33" s="117">
        <f>IF(ISNUMBER(SEARCH('Карта учёта'!$B$19,Расходка[Наименование расходного материала])),MAX($K$1:K32)+1,0)</f>
        <v>32</v>
      </c>
      <c r="L33" s="117">
        <f>IF(ISNUMBER(SEARCH('Карта учёта'!$B$20,Расходка[Наименование расходного материала])),MAX($L$1:L32)+1,0)</f>
        <v>32</v>
      </c>
      <c r="M33" s="117">
        <f>IF(ISNUMBER(SEARCH('Карта учёта'!$B$21,Расходка[Наименование расходного материала])),MAX($M$1:M32)+1,0)</f>
        <v>32</v>
      </c>
      <c r="N33" s="117">
        <f>IF(ISNUMBER(SEARCH('Карта учёта'!$B$22,Расходка[Наименование расходного материала])),MAX($N$1:N32)+1,0)</f>
        <v>32</v>
      </c>
      <c r="O33" s="117">
        <f>IF(ISNUMBER(SEARCH('Карта учёта'!$B$23,Расходка[Наименование расходного материала])),MAX($O$1:O32)+1,0)</f>
        <v>32</v>
      </c>
      <c r="P33" s="117">
        <f>IF(ISNUMBER(SEARCH('Карта учёта'!$B$24,Расходка[Наименование расходного материала])),MAX($P$1:P32)+1,0)</f>
        <v>32</v>
      </c>
      <c r="Q33" s="117">
        <f>IF(ISNUMBER(SEARCH('Карта учёта'!$B$25,Расходка[Наименование расходного материала])),MAX($Q$1:Q32)+1,0)</f>
        <v>32</v>
      </c>
      <c r="R33" s="116" t="str">
        <f>IFERROR(INDEX(Расходка[Наименование расходного материала],MATCH(Расходка[№],Поиск_расходки[Индекс1],0)),"")</f>
        <v/>
      </c>
      <c r="S33" s="116" t="str">
        <f>IFERROR(INDEX(Расходка[Наименование расходного материала],MATCH(Расходка[№],Поиск_расходки[Индекс2],0)),"")</f>
        <v/>
      </c>
      <c r="T33" s="116" t="str">
        <f>IFERROR(INDEX(Расходка[Наименование расходного материала],MATCH(Расходка[№],Поиск_расходки[Индекс3],0)),"")</f>
        <v/>
      </c>
      <c r="U33" s="116" t="str">
        <f>IFERROR(INDEX(Расходка[Наименование расходного материала],MATCH(Расходка[№],Поиск_расходки[Индекс4],0)),"")</f>
        <v/>
      </c>
      <c r="V33" s="116" t="str">
        <f>IFERROR(INDEX(Расходка[Наименование расходного материала],MATCH(Расходка[№],Поиск_расходки[Индекс5],0)),"")</f>
        <v/>
      </c>
      <c r="W33" s="116" t="str">
        <f>IFERROR(INDEX(Расходка[Наименование расходного материала],MATCH(Расходка[№],Поиск_расходки[Индекс6],0)),"")</f>
        <v>Rinato</v>
      </c>
      <c r="X33" s="116" t="str">
        <f>IFERROR(INDEX(Расходка[Наименование расходного материала],MATCH(Расходка[№],Поиск_расходки[Индекс7],0)),"")</f>
        <v>Rinato</v>
      </c>
      <c r="Y33" s="116" t="str">
        <f>IFERROR(INDEX(Расходка[Наименование расходного материала],MATCH(Расходка[№],Поиск_расходки[Индекс8],0)),"")</f>
        <v>Rinato</v>
      </c>
      <c r="Z33" s="116" t="str">
        <f>IFERROR(INDEX(Расходка[Наименование расходного материала],MATCH(Расходка[№],Поиск_расходки[Индекс9],0)),"")</f>
        <v>Rinato</v>
      </c>
      <c r="AA33" s="116" t="str">
        <f>IFERROR(INDEX(Расходка[Наименование расходного материала],MATCH(Расходка[№],Поиск_расходки[Индекс10],0)),"")</f>
        <v>Rinato</v>
      </c>
      <c r="AB33" s="116" t="str">
        <f>IFERROR(INDEX(Расходка[Наименование расходного материала],MATCH(Расходка[№],Поиск_расходки[Индекс11],0)),"")</f>
        <v>Rinato</v>
      </c>
      <c r="AC33" s="116" t="str">
        <f>IFERROR(INDEX(Расходка[Наименование расходного материала],MATCH(Расходка[№],Поиск_расходки[Индекс12],0)),"")</f>
        <v>Rinato</v>
      </c>
      <c r="AD33" s="116" t="str">
        <f>IFERROR(INDEX(Расходка[Наименование расходного материала],MATCH(Расходка[№],Поиск_расходки[Индекс13],0)),"")</f>
        <v>Rinato</v>
      </c>
      <c r="AF33" s="4" t="s">
        <v>5</v>
      </c>
      <c r="AG33" s="4" t="s">
        <v>439</v>
      </c>
    </row>
    <row r="34" spans="1:33">
      <c r="A34">
        <v>33</v>
      </c>
      <c r="B34" t="s">
        <v>3</v>
      </c>
      <c r="C34" s="1" t="s">
        <v>354</v>
      </c>
      <c r="E34" s="117">
        <f>IF(ISNUMBER(SEARCH('Карта учёта'!$B$13,Расходка[[#This Row],[Наименование расходного материала]])),MAX($E$1:E33)+1,0)</f>
        <v>0</v>
      </c>
      <c r="F34" s="117">
        <f>IF(ISNUMBER(SEARCH('Карта учёта'!$B$14,Расходка[[#This Row],[Наименование расходного материала]])),MAX($F$1:F33)+1,0)</f>
        <v>0</v>
      </c>
      <c r="G34" s="117">
        <f>IF(ISNUMBER(SEARCH('Карта учёта'!$B$15,Расходка[Наименование расходного материала])),MAX($G$1:G33)+1,0)</f>
        <v>0</v>
      </c>
      <c r="H34" s="117">
        <f>IF(ISNUMBER(SEARCH('Карта учёта'!$B$16,Расходка[Наименование расходного материала])),MAX($H$1:H33)+1,0)</f>
        <v>0</v>
      </c>
      <c r="I34" s="117">
        <f>IF(ISNUMBER(SEARCH('Карта учёта'!$B$17,Расходка[Наименование расходного материала])),MAX($I$1:I33)+1,0)</f>
        <v>0</v>
      </c>
      <c r="J34" s="117">
        <f>IF(ISNUMBER(SEARCH('Карта учёта'!$B$18,Расходка[Наименование расходного материала])),MAX($J$1:J33)+1,0)</f>
        <v>33</v>
      </c>
      <c r="K34" s="117">
        <f>IF(ISNUMBER(SEARCH('Карта учёта'!$B$19,Расходка[Наименование расходного материала])),MAX($K$1:K33)+1,0)</f>
        <v>33</v>
      </c>
      <c r="L34" s="117">
        <f>IF(ISNUMBER(SEARCH('Карта учёта'!$B$20,Расходка[Наименование расходного материала])),MAX($L$1:L33)+1,0)</f>
        <v>33</v>
      </c>
      <c r="M34" s="117">
        <f>IF(ISNUMBER(SEARCH('Карта учёта'!$B$21,Расходка[Наименование расходного материала])),MAX($M$1:M33)+1,0)</f>
        <v>33</v>
      </c>
      <c r="N34" s="117">
        <f>IF(ISNUMBER(SEARCH('Карта учёта'!$B$22,Расходка[Наименование расходного материала])),MAX($N$1:N33)+1,0)</f>
        <v>33</v>
      </c>
      <c r="O34" s="117">
        <f>IF(ISNUMBER(SEARCH('Карта учёта'!$B$23,Расходка[Наименование расходного материала])),MAX($O$1:O33)+1,0)</f>
        <v>33</v>
      </c>
      <c r="P34" s="117">
        <f>IF(ISNUMBER(SEARCH('Карта учёта'!$B$24,Расходка[Наименование расходного материала])),MAX($P$1:P33)+1,0)</f>
        <v>33</v>
      </c>
      <c r="Q34" s="117">
        <f>IF(ISNUMBER(SEARCH('Карта учёта'!$B$25,Расходка[Наименование расходного материала])),MAX($Q$1:Q33)+1,0)</f>
        <v>33</v>
      </c>
      <c r="R34" s="116" t="str">
        <f>IFERROR(INDEX(Расходка[Наименование расходного материала],MATCH(Расходка[№],Поиск_расходки[Индекс1],0)),"")</f>
        <v/>
      </c>
      <c r="S34" s="116" t="str">
        <f>IFERROR(INDEX(Расходка[Наименование расходного материала],MATCH(Расходка[№],Поиск_расходки[Индекс2],0)),"")</f>
        <v/>
      </c>
      <c r="T34" s="116" t="str">
        <f>IFERROR(INDEX(Расходка[Наименование расходного материала],MATCH(Расходка[№],Поиск_расходки[Индекс3],0)),"")</f>
        <v/>
      </c>
      <c r="U34" s="116" t="str">
        <f>IFERROR(INDEX(Расходка[Наименование расходного материала],MATCH(Расходка[№],Поиск_расходки[Индекс4],0)),"")</f>
        <v/>
      </c>
      <c r="V34" s="116" t="str">
        <f>IFERROR(INDEX(Расходка[Наименование расходного материала],MATCH(Расходка[№],Поиск_расходки[Индекс5],0)),"")</f>
        <v/>
      </c>
      <c r="W34" s="116" t="str">
        <f>IFERROR(INDEX(Расходка[Наименование расходного материала],MATCH(Расходка[№],Поиск_расходки[Индекс6],0)),"")</f>
        <v>Runthrough NS (Floppy)</v>
      </c>
      <c r="X34" s="116" t="str">
        <f>IFERROR(INDEX(Расходка[Наименование расходного материала],MATCH(Расходка[№],Поиск_расходки[Индекс7],0)),"")</f>
        <v>Runthrough NS (Floppy)</v>
      </c>
      <c r="Y34" s="116" t="str">
        <f>IFERROR(INDEX(Расходка[Наименование расходного материала],MATCH(Расходка[№],Поиск_расходки[Индекс8],0)),"")</f>
        <v>Runthrough NS (Floppy)</v>
      </c>
      <c r="Z34" s="116" t="str">
        <f>IFERROR(INDEX(Расходка[Наименование расходного материала],MATCH(Расходка[№],Поиск_расходки[Индекс9],0)),"")</f>
        <v>Runthrough NS (Floppy)</v>
      </c>
      <c r="AA34" s="116" t="str">
        <f>IFERROR(INDEX(Расходка[Наименование расходного материала],MATCH(Расходка[№],Поиск_расходки[Индекс10],0)),"")</f>
        <v>Runthrough NS (Floppy)</v>
      </c>
      <c r="AB34" s="116" t="str">
        <f>IFERROR(INDEX(Расходка[Наименование расходного материала],MATCH(Расходка[№],Поиск_расходки[Индекс11],0)),"")</f>
        <v>Runthrough NS (Floppy)</v>
      </c>
      <c r="AC34" s="116" t="str">
        <f>IFERROR(INDEX(Расходка[Наименование расходного материала],MATCH(Расходка[№],Поиск_расходки[Индекс12],0)),"")</f>
        <v>Runthrough NS (Floppy)</v>
      </c>
      <c r="AD34" s="116" t="str">
        <f>IFERROR(INDEX(Расходка[Наименование расходного материала],MATCH(Расходка[№],Поиск_расходки[Индекс13],0)),"")</f>
        <v>Runthrough NS (Floppy)</v>
      </c>
      <c r="AF34" s="4" t="s">
        <v>5</v>
      </c>
      <c r="AG34" s="4" t="s">
        <v>440</v>
      </c>
    </row>
    <row r="35" spans="1:33">
      <c r="A35">
        <v>34</v>
      </c>
      <c r="B35" t="s">
        <v>3</v>
      </c>
      <c r="C35" s="1" t="s">
        <v>362</v>
      </c>
      <c r="E35" s="117">
        <f>IF(ISNUMBER(SEARCH('Карта учёта'!$B$13,Расходка[[#This Row],[Наименование расходного материала]])),MAX($E$1:E34)+1,0)</f>
        <v>0</v>
      </c>
      <c r="F35" s="117">
        <f>IF(ISNUMBER(SEARCH('Карта учёта'!$B$14,Расходка[[#This Row],[Наименование расходного материала]])),MAX($F$1:F34)+1,0)</f>
        <v>0</v>
      </c>
      <c r="G35" s="117">
        <f>IF(ISNUMBER(SEARCH('Карта учёта'!$B$15,Расходка[Наименование расходного материала])),MAX($G$1:G34)+1,0)</f>
        <v>0</v>
      </c>
      <c r="H35" s="117">
        <f>IF(ISNUMBER(SEARCH('Карта учёта'!$B$16,Расходка[Наименование расходного материала])),MAX($H$1:H34)+1,0)</f>
        <v>0</v>
      </c>
      <c r="I35" s="117">
        <f>IF(ISNUMBER(SEARCH('Карта учёта'!$B$17,Расходка[Наименование расходного материала])),MAX($I$1:I34)+1,0)</f>
        <v>0</v>
      </c>
      <c r="J35" s="117">
        <f>IF(ISNUMBER(SEARCH('Карта учёта'!$B$18,Расходка[Наименование расходного материала])),MAX($J$1:J34)+1,0)</f>
        <v>34</v>
      </c>
      <c r="K35" s="117">
        <f>IF(ISNUMBER(SEARCH('Карта учёта'!$B$19,Расходка[Наименование расходного материала])),MAX($K$1:K34)+1,0)</f>
        <v>34</v>
      </c>
      <c r="L35" s="117">
        <f>IF(ISNUMBER(SEARCH('Карта учёта'!$B$20,Расходка[Наименование расходного материала])),MAX($L$1:L34)+1,0)</f>
        <v>34</v>
      </c>
      <c r="M35" s="117">
        <f>IF(ISNUMBER(SEARCH('Карта учёта'!$B$21,Расходка[Наименование расходного материала])),MAX($M$1:M34)+1,0)</f>
        <v>34</v>
      </c>
      <c r="N35" s="117">
        <f>IF(ISNUMBER(SEARCH('Карта учёта'!$B$22,Расходка[Наименование расходного материала])),MAX($N$1:N34)+1,0)</f>
        <v>34</v>
      </c>
      <c r="O35" s="117">
        <f>IF(ISNUMBER(SEARCH('Карта учёта'!$B$23,Расходка[Наименование расходного материала])),MAX($O$1:O34)+1,0)</f>
        <v>34</v>
      </c>
      <c r="P35" s="117">
        <f>IF(ISNUMBER(SEARCH('Карта учёта'!$B$24,Расходка[Наименование расходного материала])),MAX($P$1:P34)+1,0)</f>
        <v>34</v>
      </c>
      <c r="Q35" s="117">
        <f>IF(ISNUMBER(SEARCH('Карта учёта'!$B$25,Расходка[Наименование расходного материала])),MAX($Q$1:Q34)+1,0)</f>
        <v>34</v>
      </c>
      <c r="R35" s="116" t="str">
        <f>IFERROR(INDEX(Расходка[Наименование расходного материала],MATCH(Расходка[№],Поиск_расходки[Индекс1],0)),"")</f>
        <v/>
      </c>
      <c r="S35" s="116" t="str">
        <f>IFERROR(INDEX(Расходка[Наименование расходного материала],MATCH(Расходка[№],Поиск_расходки[Индекс2],0)),"")</f>
        <v/>
      </c>
      <c r="T35" s="116" t="str">
        <f>IFERROR(INDEX(Расходка[Наименование расходного материала],MATCH(Расходка[№],Поиск_расходки[Индекс3],0)),"")</f>
        <v/>
      </c>
      <c r="U35" s="116" t="str">
        <f>IFERROR(INDEX(Расходка[Наименование расходного материала],MATCH(Расходка[№],Поиск_расходки[Индекс4],0)),"")</f>
        <v/>
      </c>
      <c r="V35" s="116" t="str">
        <f>IFERROR(INDEX(Расходка[Наименование расходного материала],MATCH(Расходка[№],Поиск_расходки[Индекс5],0)),"")</f>
        <v/>
      </c>
      <c r="W35" s="116" t="str">
        <f>IFERROR(INDEX(Расходка[Наименование расходного материала],MATCH(Расходка[№],Поиск_расходки[Индекс6],0)),"")</f>
        <v>Runthrough NS Hypercoat</v>
      </c>
      <c r="X35" s="116" t="str">
        <f>IFERROR(INDEX(Расходка[Наименование расходного материала],MATCH(Расходка[№],Поиск_расходки[Индекс7],0)),"")</f>
        <v>Runthrough NS Hypercoat</v>
      </c>
      <c r="Y35" s="116" t="str">
        <f>IFERROR(INDEX(Расходка[Наименование расходного материала],MATCH(Расходка[№],Поиск_расходки[Индекс8],0)),"")</f>
        <v>Runthrough NS Hypercoat</v>
      </c>
      <c r="Z35" s="116" t="str">
        <f>IFERROR(INDEX(Расходка[Наименование расходного материала],MATCH(Расходка[№],Поиск_расходки[Индекс9],0)),"")</f>
        <v>Runthrough NS Hypercoat</v>
      </c>
      <c r="AA35" s="116" t="str">
        <f>IFERROR(INDEX(Расходка[Наименование расходного материала],MATCH(Расходка[№],Поиск_расходки[Индекс10],0)),"")</f>
        <v>Runthrough NS Hypercoat</v>
      </c>
      <c r="AB35" s="116" t="str">
        <f>IFERROR(INDEX(Расходка[Наименование расходного материала],MATCH(Расходка[№],Поиск_расходки[Индекс11],0)),"")</f>
        <v>Runthrough NS Hypercoat</v>
      </c>
      <c r="AC35" s="116" t="str">
        <f>IFERROR(INDEX(Расходка[Наименование расходного материала],MATCH(Расходка[№],Поиск_расходки[Индекс12],0)),"")</f>
        <v>Runthrough NS Hypercoat</v>
      </c>
      <c r="AD35" s="116" t="str">
        <f>IFERROR(INDEX(Расходка[Наименование расходного материала],MATCH(Расходка[№],Поиск_расходки[Индекс13],0)),"")</f>
        <v>Runthrough NS Hypercoat</v>
      </c>
      <c r="AF35" s="4" t="s">
        <v>5</v>
      </c>
      <c r="AG35" s="4" t="s">
        <v>499</v>
      </c>
    </row>
    <row r="36" spans="1:33">
      <c r="A36">
        <v>35</v>
      </c>
      <c r="B36" t="s">
        <v>3</v>
      </c>
      <c r="C36" s="1" t="s">
        <v>361</v>
      </c>
      <c r="E36" s="117">
        <f>IF(ISNUMBER(SEARCH('Карта учёта'!$B$13,Расходка[[#This Row],[Наименование расходного материала]])),MAX($E$1:E35)+1,0)</f>
        <v>0</v>
      </c>
      <c r="F36" s="117">
        <f>IF(ISNUMBER(SEARCH('Карта учёта'!$B$14,Расходка[[#This Row],[Наименование расходного материала]])),MAX($F$1:F35)+1,0)</f>
        <v>0</v>
      </c>
      <c r="G36" s="117">
        <f>IF(ISNUMBER(SEARCH('Карта учёта'!$B$15,Расходка[Наименование расходного материала])),MAX($G$1:G35)+1,0)</f>
        <v>0</v>
      </c>
      <c r="H36" s="117">
        <f>IF(ISNUMBER(SEARCH('Карта учёта'!$B$16,Расходка[Наименование расходного материала])),MAX($H$1:H35)+1,0)</f>
        <v>0</v>
      </c>
      <c r="I36" s="117">
        <f>IF(ISNUMBER(SEARCH('Карта учёта'!$B$17,Расходка[Наименование расходного материала])),MAX($I$1:I35)+1,0)</f>
        <v>0</v>
      </c>
      <c r="J36" s="117">
        <f>IF(ISNUMBER(SEARCH('Карта учёта'!$B$18,Расходка[Наименование расходного материала])),MAX($J$1:J35)+1,0)</f>
        <v>35</v>
      </c>
      <c r="K36" s="117">
        <f>IF(ISNUMBER(SEARCH('Карта учёта'!$B$19,Расходка[Наименование расходного материала])),MAX($K$1:K35)+1,0)</f>
        <v>35</v>
      </c>
      <c r="L36" s="117">
        <f>IF(ISNUMBER(SEARCH('Карта учёта'!$B$20,Расходка[Наименование расходного материала])),MAX($L$1:L35)+1,0)</f>
        <v>35</v>
      </c>
      <c r="M36" s="117">
        <f>IF(ISNUMBER(SEARCH('Карта учёта'!$B$21,Расходка[Наименование расходного материала])),MAX($M$1:M35)+1,0)</f>
        <v>35</v>
      </c>
      <c r="N36" s="117">
        <f>IF(ISNUMBER(SEARCH('Карта учёта'!$B$22,Расходка[Наименование расходного материала])),MAX($N$1:N35)+1,0)</f>
        <v>35</v>
      </c>
      <c r="O36" s="117">
        <f>IF(ISNUMBER(SEARCH('Карта учёта'!$B$23,Расходка[Наименование расходного материала])),MAX($O$1:O35)+1,0)</f>
        <v>35</v>
      </c>
      <c r="P36" s="117">
        <f>IF(ISNUMBER(SEARCH('Карта учёта'!$B$24,Расходка[Наименование расходного материала])),MAX($P$1:P35)+1,0)</f>
        <v>35</v>
      </c>
      <c r="Q36" s="117">
        <f>IF(ISNUMBER(SEARCH('Карта учёта'!$B$25,Расходка[Наименование расходного материала])),MAX($Q$1:Q35)+1,0)</f>
        <v>35</v>
      </c>
      <c r="R36" s="116" t="str">
        <f>IFERROR(INDEX(Расходка[Наименование расходного материала],MATCH(Расходка[№],Поиск_расходки[Индекс1],0)),"")</f>
        <v/>
      </c>
      <c r="S36" s="116" t="str">
        <f>IFERROR(INDEX(Расходка[Наименование расходного материала],MATCH(Расходка[№],Поиск_расходки[Индекс2],0)),"")</f>
        <v/>
      </c>
      <c r="T36" s="116" t="str">
        <f>IFERROR(INDEX(Расходка[Наименование расходного материала],MATCH(Расходка[№],Поиск_расходки[Индекс3],0)),"")</f>
        <v/>
      </c>
      <c r="U36" s="116" t="str">
        <f>IFERROR(INDEX(Расходка[Наименование расходного материала],MATCH(Расходка[№],Поиск_расходки[Индекс4],0)),"")</f>
        <v/>
      </c>
      <c r="V36" s="116" t="str">
        <f>IFERROR(INDEX(Расходка[Наименование расходного материала],MATCH(Расходка[№],Поиск_расходки[Индекс5],0)),"")</f>
        <v/>
      </c>
      <c r="W36" s="116" t="str">
        <f>IFERROR(INDEX(Расходка[Наименование расходного материала],MATCH(Расходка[№],Поиск_расходки[Индекс6],0)),"")</f>
        <v>Runthrough NS Intermediate</v>
      </c>
      <c r="X36" s="116" t="str">
        <f>IFERROR(INDEX(Расходка[Наименование расходного материала],MATCH(Расходка[№],Поиск_расходки[Индекс7],0)),"")</f>
        <v>Runthrough NS Intermediate</v>
      </c>
      <c r="Y36" s="116" t="str">
        <f>IFERROR(INDEX(Расходка[Наименование расходного материала],MATCH(Расходка[№],Поиск_расходки[Индекс8],0)),"")</f>
        <v>Runthrough NS Intermediate</v>
      </c>
      <c r="Z36" s="116" t="str">
        <f>IFERROR(INDEX(Расходка[Наименование расходного материала],MATCH(Расходка[№],Поиск_расходки[Индекс9],0)),"")</f>
        <v>Runthrough NS Intermediate</v>
      </c>
      <c r="AA36" s="116" t="str">
        <f>IFERROR(INDEX(Расходка[Наименование расходного материала],MATCH(Расходка[№],Поиск_расходки[Индекс10],0)),"")</f>
        <v>Runthrough NS Intermediate</v>
      </c>
      <c r="AB36" s="116" t="str">
        <f>IFERROR(INDEX(Расходка[Наименование расходного материала],MATCH(Расходка[№],Поиск_расходки[Индекс11],0)),"")</f>
        <v>Runthrough NS Intermediate</v>
      </c>
      <c r="AC36" s="116" t="str">
        <f>IFERROR(INDEX(Расходка[Наименование расходного материала],MATCH(Расходка[№],Поиск_расходки[Индекс12],0)),"")</f>
        <v>Runthrough NS Intermediate</v>
      </c>
      <c r="AD36" s="116" t="str">
        <f>IFERROR(INDEX(Расходка[Наименование расходного материала],MATCH(Расходка[№],Поиск_расходки[Индекс13],0)),"")</f>
        <v>Runthrough NS Intermediate</v>
      </c>
      <c r="AF36" s="4" t="s">
        <v>5</v>
      </c>
      <c r="AG36" s="4" t="s">
        <v>441</v>
      </c>
    </row>
    <row r="37" spans="1:33">
      <c r="A37">
        <v>36</v>
      </c>
      <c r="B37" t="s">
        <v>3</v>
      </c>
      <c r="C37" t="s">
        <v>316</v>
      </c>
      <c r="E37" s="117">
        <f>IF(ISNUMBER(SEARCH('Карта учёта'!$B$13,Расходка[[#This Row],[Наименование расходного материала]])),MAX($E$1:E36)+1,0)</f>
        <v>0</v>
      </c>
      <c r="F37" s="117">
        <f>IF(ISNUMBER(SEARCH('Карта учёта'!$B$14,Расходка[[#This Row],[Наименование расходного материала]])),MAX($F$1:F36)+1,0)</f>
        <v>0</v>
      </c>
      <c r="G37" s="117">
        <f>IF(ISNUMBER(SEARCH('Карта учёта'!$B$15,Расходка[Наименование расходного материала])),MAX($G$1:G36)+1,0)</f>
        <v>0</v>
      </c>
      <c r="H37" s="117">
        <f>IF(ISNUMBER(SEARCH('Карта учёта'!$B$16,Расходка[Наименование расходного материала])),MAX($H$1:H36)+1,0)</f>
        <v>0</v>
      </c>
      <c r="I37" s="117">
        <f>IF(ISNUMBER(SEARCH('Карта учёта'!$B$17,Расходка[Наименование расходного материала])),MAX($I$1:I36)+1,0)</f>
        <v>0</v>
      </c>
      <c r="J37" s="117">
        <f>IF(ISNUMBER(SEARCH('Карта учёта'!$B$18,Расходка[Наименование расходного материала])),MAX($J$1:J36)+1,0)</f>
        <v>36</v>
      </c>
      <c r="K37" s="117">
        <f>IF(ISNUMBER(SEARCH('Карта учёта'!$B$19,Расходка[Наименование расходного материала])),MAX($K$1:K36)+1,0)</f>
        <v>36</v>
      </c>
      <c r="L37" s="117">
        <f>IF(ISNUMBER(SEARCH('Карта учёта'!$B$20,Расходка[Наименование расходного материала])),MAX($L$1:L36)+1,0)</f>
        <v>36</v>
      </c>
      <c r="M37" s="117">
        <f>IF(ISNUMBER(SEARCH('Карта учёта'!$B$21,Расходка[Наименование расходного материала])),MAX($M$1:M36)+1,0)</f>
        <v>36</v>
      </c>
      <c r="N37" s="117">
        <f>IF(ISNUMBER(SEARCH('Карта учёта'!$B$22,Расходка[Наименование расходного материала])),MAX($N$1:N36)+1,0)</f>
        <v>36</v>
      </c>
      <c r="O37" s="117">
        <f>IF(ISNUMBER(SEARCH('Карта учёта'!$B$23,Расходка[Наименование расходного материала])),MAX($O$1:O36)+1,0)</f>
        <v>36</v>
      </c>
      <c r="P37" s="117">
        <f>IF(ISNUMBER(SEARCH('Карта учёта'!$B$24,Расходка[Наименование расходного материала])),MAX($P$1:P36)+1,0)</f>
        <v>36</v>
      </c>
      <c r="Q37" s="117">
        <f>IF(ISNUMBER(SEARCH('Карта учёта'!$B$25,Расходка[Наименование расходного материала])),MAX($Q$1:Q36)+1,0)</f>
        <v>36</v>
      </c>
      <c r="R37" s="116" t="str">
        <f>IFERROR(INDEX(Расходка[Наименование расходного материала],MATCH(Расходка[№],Поиск_расходки[Индекс1],0)),"")</f>
        <v/>
      </c>
      <c r="S37" s="116" t="str">
        <f>IFERROR(INDEX(Расходка[Наименование расходного материала],MATCH(Расходка[№],Поиск_расходки[Индекс2],0)),"")</f>
        <v/>
      </c>
      <c r="T37" s="116" t="str">
        <f>IFERROR(INDEX(Расходка[Наименование расходного материала],MATCH(Расходка[№],Поиск_расходки[Индекс3],0)),"")</f>
        <v/>
      </c>
      <c r="U37" s="116" t="str">
        <f>IFERROR(INDEX(Расходка[Наименование расходного материала],MATCH(Расходка[№],Поиск_расходки[Индекс4],0)),"")</f>
        <v/>
      </c>
      <c r="V37" s="116" t="str">
        <f>IFERROR(INDEX(Расходка[Наименование расходного материала],MATCH(Расходка[№],Поиск_расходки[Индекс5],0)),"")</f>
        <v/>
      </c>
      <c r="W37" s="116" t="str">
        <f>IFERROR(INDEX(Расходка[Наименование расходного материала],MATCH(Расходка[№],Поиск_расходки[Индекс6],0)),"")</f>
        <v>Sion</v>
      </c>
      <c r="X37" s="116" t="str">
        <f>IFERROR(INDEX(Расходка[Наименование расходного материала],MATCH(Расходка[№],Поиск_расходки[Индекс7],0)),"")</f>
        <v>Sion</v>
      </c>
      <c r="Y37" s="116" t="str">
        <f>IFERROR(INDEX(Расходка[Наименование расходного материала],MATCH(Расходка[№],Поиск_расходки[Индекс8],0)),"")</f>
        <v>Sion</v>
      </c>
      <c r="Z37" s="116" t="str">
        <f>IFERROR(INDEX(Расходка[Наименование расходного материала],MATCH(Расходка[№],Поиск_расходки[Индекс9],0)),"")</f>
        <v>Sion</v>
      </c>
      <c r="AA37" s="116" t="str">
        <f>IFERROR(INDEX(Расходка[Наименование расходного материала],MATCH(Расходка[№],Поиск_расходки[Индекс10],0)),"")</f>
        <v>Sion</v>
      </c>
      <c r="AB37" s="116" t="str">
        <f>IFERROR(INDEX(Расходка[Наименование расходного материала],MATCH(Расходка[№],Поиск_расходки[Индекс11],0)),"")</f>
        <v>Sion</v>
      </c>
      <c r="AC37" s="116" t="str">
        <f>IFERROR(INDEX(Расходка[Наименование расходного материала],MATCH(Расходка[№],Поиск_расходки[Индекс12],0)),"")</f>
        <v>Sion</v>
      </c>
      <c r="AD37" s="116" t="str">
        <f>IFERROR(INDEX(Расходка[Наименование расходного материала],MATCH(Расходка[№],Поиск_расходки[Индекс13],0)),"")</f>
        <v>Sion</v>
      </c>
      <c r="AF37" s="4" t="s">
        <v>6</v>
      </c>
      <c r="AG37" s="4" t="s">
        <v>414</v>
      </c>
    </row>
    <row r="38" spans="1:33">
      <c r="A38">
        <v>37</v>
      </c>
      <c r="B38" t="s">
        <v>3</v>
      </c>
      <c r="C38" t="s">
        <v>382</v>
      </c>
      <c r="E38" s="117">
        <f>IF(ISNUMBER(SEARCH('Карта учёта'!$B$13,Расходка[[#This Row],[Наименование расходного материала]])),MAX($E$1:E37)+1,0)</f>
        <v>0</v>
      </c>
      <c r="F38" s="117">
        <f>IF(ISNUMBER(SEARCH('Карта учёта'!$B$14,Расходка[[#This Row],[Наименование расходного материала]])),MAX($F$1:F37)+1,0)</f>
        <v>0</v>
      </c>
      <c r="G38" s="117">
        <f>IF(ISNUMBER(SEARCH('Карта учёта'!$B$15,Расходка[Наименование расходного материала])),MAX($G$1:G37)+1,0)</f>
        <v>0</v>
      </c>
      <c r="H38" s="117">
        <f>IF(ISNUMBER(SEARCH('Карта учёта'!$B$16,Расходка[Наименование расходного материала])),MAX($H$1:H37)+1,0)</f>
        <v>0</v>
      </c>
      <c r="I38" s="117">
        <f>IF(ISNUMBER(SEARCH('Карта учёта'!$B$17,Расходка[Наименование расходного материала])),MAX($I$1:I37)+1,0)</f>
        <v>0</v>
      </c>
      <c r="J38" s="117">
        <f>IF(ISNUMBER(SEARCH('Карта учёта'!$B$18,Расходка[Наименование расходного материала])),MAX($J$1:J37)+1,0)</f>
        <v>37</v>
      </c>
      <c r="K38" s="117">
        <f>IF(ISNUMBER(SEARCH('Карта учёта'!$B$19,Расходка[Наименование расходного материала])),MAX($K$1:K37)+1,0)</f>
        <v>37</v>
      </c>
      <c r="L38" s="117">
        <f>IF(ISNUMBER(SEARCH('Карта учёта'!$B$20,Расходка[Наименование расходного материала])),MAX($L$1:L37)+1,0)</f>
        <v>37</v>
      </c>
      <c r="M38" s="117">
        <f>IF(ISNUMBER(SEARCH('Карта учёта'!$B$21,Расходка[Наименование расходного материала])),MAX($M$1:M37)+1,0)</f>
        <v>37</v>
      </c>
      <c r="N38" s="117">
        <f>IF(ISNUMBER(SEARCH('Карта учёта'!$B$22,Расходка[Наименование расходного материала])),MAX($N$1:N37)+1,0)</f>
        <v>37</v>
      </c>
      <c r="O38" s="117">
        <f>IF(ISNUMBER(SEARCH('Карта учёта'!$B$23,Расходка[Наименование расходного материала])),MAX($O$1:O37)+1,0)</f>
        <v>37</v>
      </c>
      <c r="P38" s="117">
        <f>IF(ISNUMBER(SEARCH('Карта учёта'!$B$24,Расходка[Наименование расходного материала])),MAX($P$1:P37)+1,0)</f>
        <v>37</v>
      </c>
      <c r="Q38" s="117">
        <f>IF(ISNUMBER(SEARCH('Карта учёта'!$B$25,Расходка[Наименование расходного материала])),MAX($Q$1:Q37)+1,0)</f>
        <v>37</v>
      </c>
      <c r="R38" s="116" t="str">
        <f>IFERROR(INDEX(Расходка[Наименование расходного материала],MATCH(Расходка[№],Поиск_расходки[Индекс1],0)),"")</f>
        <v/>
      </c>
      <c r="S38" s="116" t="str">
        <f>IFERROR(INDEX(Расходка[Наименование расходного материала],MATCH(Расходка[№],Поиск_расходки[Индекс2],0)),"")</f>
        <v/>
      </c>
      <c r="T38" s="116" t="str">
        <f>IFERROR(INDEX(Расходка[Наименование расходного материала],MATCH(Расходка[№],Поиск_расходки[Индекс3],0)),"")</f>
        <v/>
      </c>
      <c r="U38" s="116" t="str">
        <f>IFERROR(INDEX(Расходка[Наименование расходного материала],MATCH(Расходка[№],Поиск_расходки[Индекс4],0)),"")</f>
        <v/>
      </c>
      <c r="V38" s="116" t="str">
        <f>IFERROR(INDEX(Расходка[Наименование расходного материала],MATCH(Расходка[№],Поиск_расходки[Индекс5],0)),"")</f>
        <v/>
      </c>
      <c r="W38" s="116" t="str">
        <f>IFERROR(INDEX(Расходка[Наименование расходного материала],MATCH(Расходка[№],Поиск_расходки[Индекс6],0)),"")</f>
        <v>Sion Black</v>
      </c>
      <c r="X38" s="116" t="str">
        <f>IFERROR(INDEX(Расходка[Наименование расходного материала],MATCH(Расходка[№],Поиск_расходки[Индекс7],0)),"")</f>
        <v>Sion Black</v>
      </c>
      <c r="Y38" s="116" t="str">
        <f>IFERROR(INDEX(Расходка[Наименование расходного материала],MATCH(Расходка[№],Поиск_расходки[Индекс8],0)),"")</f>
        <v>Sion Black</v>
      </c>
      <c r="Z38" s="116" t="str">
        <f>IFERROR(INDEX(Расходка[Наименование расходного материала],MATCH(Расходка[№],Поиск_расходки[Индекс9],0)),"")</f>
        <v>Sion Black</v>
      </c>
      <c r="AA38" s="116" t="str">
        <f>IFERROR(INDEX(Расходка[Наименование расходного материала],MATCH(Расходка[№],Поиск_расходки[Индекс10],0)),"")</f>
        <v>Sion Black</v>
      </c>
      <c r="AB38" s="116" t="str">
        <f>IFERROR(INDEX(Расходка[Наименование расходного материала],MATCH(Расходка[№],Поиск_расходки[Индекс11],0)),"")</f>
        <v>Sion Black</v>
      </c>
      <c r="AC38" s="116" t="str">
        <f>IFERROR(INDEX(Расходка[Наименование расходного материала],MATCH(Расходка[№],Поиск_расходки[Индекс12],0)),"")</f>
        <v>Sion Black</v>
      </c>
      <c r="AD38" s="116" t="str">
        <f>IFERROR(INDEX(Расходка[Наименование расходного материала],MATCH(Расходка[№],Поиск_расходки[Индекс13],0)),"")</f>
        <v>Sion Black</v>
      </c>
      <c r="AF38" s="4" t="s">
        <v>6</v>
      </c>
      <c r="AG38" s="4" t="s">
        <v>501</v>
      </c>
    </row>
    <row r="39" spans="1:33">
      <c r="A39">
        <v>38</v>
      </c>
      <c r="B39" t="s">
        <v>3</v>
      </c>
      <c r="C39" s="1" t="s">
        <v>376</v>
      </c>
      <c r="E39" s="117">
        <f>IF(ISNUMBER(SEARCH('Карта учёта'!$B$13,Расходка[[#This Row],[Наименование расходного материала]])),MAX($E$1:E38)+1,0)</f>
        <v>0</v>
      </c>
      <c r="F39" s="117">
        <f>IF(ISNUMBER(SEARCH('Карта учёта'!$B$14,Расходка[[#This Row],[Наименование расходного материала]])),MAX($F$1:F38)+1,0)</f>
        <v>0</v>
      </c>
      <c r="G39" s="117">
        <f>IF(ISNUMBER(SEARCH('Карта учёта'!$B$15,Расходка[Наименование расходного материала])),MAX($G$1:G38)+1,0)</f>
        <v>0</v>
      </c>
      <c r="H39" s="117">
        <f>IF(ISNUMBER(SEARCH('Карта учёта'!$B$16,Расходка[Наименование расходного материала])),MAX($H$1:H38)+1,0)</f>
        <v>0</v>
      </c>
      <c r="I39" s="117">
        <f>IF(ISNUMBER(SEARCH('Карта учёта'!$B$17,Расходка[Наименование расходного материала])),MAX($I$1:I38)+1,0)</f>
        <v>0</v>
      </c>
      <c r="J39" s="117">
        <f>IF(ISNUMBER(SEARCH('Карта учёта'!$B$18,Расходка[Наименование расходного материала])),MAX($J$1:J38)+1,0)</f>
        <v>38</v>
      </c>
      <c r="K39" s="117">
        <f>IF(ISNUMBER(SEARCH('Карта учёта'!$B$19,Расходка[Наименование расходного материала])),MAX($K$1:K38)+1,0)</f>
        <v>38</v>
      </c>
      <c r="L39" s="117">
        <f>IF(ISNUMBER(SEARCH('Карта учёта'!$B$20,Расходка[Наименование расходного материала])),MAX($L$1:L38)+1,0)</f>
        <v>38</v>
      </c>
      <c r="M39" s="117">
        <f>IF(ISNUMBER(SEARCH('Карта учёта'!$B$21,Расходка[Наименование расходного материала])),MAX($M$1:M38)+1,0)</f>
        <v>38</v>
      </c>
      <c r="N39" s="117">
        <f>IF(ISNUMBER(SEARCH('Карта учёта'!$B$22,Расходка[Наименование расходного материала])),MAX($N$1:N38)+1,0)</f>
        <v>38</v>
      </c>
      <c r="O39" s="117">
        <f>IF(ISNUMBER(SEARCH('Карта учёта'!$B$23,Расходка[Наименование расходного материала])),MAX($O$1:O38)+1,0)</f>
        <v>38</v>
      </c>
      <c r="P39" s="117">
        <f>IF(ISNUMBER(SEARCH('Карта учёта'!$B$24,Расходка[Наименование расходного материала])),MAX($P$1:P38)+1,0)</f>
        <v>38</v>
      </c>
      <c r="Q39" s="117">
        <f>IF(ISNUMBER(SEARCH('Карта учёта'!$B$25,Расходка[Наименование расходного материала])),MAX($Q$1:Q38)+1,0)</f>
        <v>38</v>
      </c>
      <c r="R39" s="116" t="str">
        <f>IFERROR(INDEX(Расходка[Наименование расходного материала],MATCH(Расходка[№],Поиск_расходки[Индекс1],0)),"")</f>
        <v/>
      </c>
      <c r="S39" s="116" t="str">
        <f>IFERROR(INDEX(Расходка[Наименование расходного материала],MATCH(Расходка[№],Поиск_расходки[Индекс2],0)),"")</f>
        <v/>
      </c>
      <c r="T39" s="116" t="str">
        <f>IFERROR(INDEX(Расходка[Наименование расходного материала],MATCH(Расходка[№],Поиск_расходки[Индекс3],0)),"")</f>
        <v/>
      </c>
      <c r="U39" s="116" t="str">
        <f>IFERROR(INDEX(Расходка[Наименование расходного материала],MATCH(Расходка[№],Поиск_расходки[Индекс4],0)),"")</f>
        <v/>
      </c>
      <c r="V39" s="116" t="str">
        <f>IFERROR(INDEX(Расходка[Наименование расходного материала],MATCH(Расходка[№],Поиск_расходки[Индекс5],0)),"")</f>
        <v/>
      </c>
      <c r="W39" s="116" t="str">
        <f>IFERROR(INDEX(Расходка[Наименование расходного материала],MATCH(Расходка[№],Поиск_расходки[Индекс6],0)),"")</f>
        <v>Sion Blue</v>
      </c>
      <c r="X39" s="116" t="str">
        <f>IFERROR(INDEX(Расходка[Наименование расходного материала],MATCH(Расходка[№],Поиск_расходки[Индекс7],0)),"")</f>
        <v>Sion Blue</v>
      </c>
      <c r="Y39" s="116" t="str">
        <f>IFERROR(INDEX(Расходка[Наименование расходного материала],MATCH(Расходка[№],Поиск_расходки[Индекс8],0)),"")</f>
        <v>Sion Blue</v>
      </c>
      <c r="Z39" s="116" t="str">
        <f>IFERROR(INDEX(Расходка[Наименование расходного материала],MATCH(Расходка[№],Поиск_расходки[Индекс9],0)),"")</f>
        <v>Sion Blue</v>
      </c>
      <c r="AA39" s="116" t="str">
        <f>IFERROR(INDEX(Расходка[Наименование расходного материала],MATCH(Расходка[№],Поиск_расходки[Индекс10],0)),"")</f>
        <v>Sion Blue</v>
      </c>
      <c r="AB39" s="116" t="str">
        <f>IFERROR(INDEX(Расходка[Наименование расходного материала],MATCH(Расходка[№],Поиск_расходки[Индекс11],0)),"")</f>
        <v>Sion Blue</v>
      </c>
      <c r="AC39" s="116" t="str">
        <f>IFERROR(INDEX(Расходка[Наименование расходного материала],MATCH(Расходка[№],Поиск_расходки[Индекс12],0)),"")</f>
        <v>Sion Blue</v>
      </c>
      <c r="AD39" s="116" t="str">
        <f>IFERROR(INDEX(Расходка[Наименование расходного материала],MATCH(Расходка[№],Поиск_расходки[Индекс13],0)),"")</f>
        <v>Sion Blue</v>
      </c>
      <c r="AF39" s="4" t="s">
        <v>6</v>
      </c>
      <c r="AG39" s="4" t="s">
        <v>442</v>
      </c>
    </row>
    <row r="40" spans="1:33">
      <c r="A40">
        <v>39</v>
      </c>
      <c r="B40" t="s">
        <v>3</v>
      </c>
      <c r="C40" t="s">
        <v>318</v>
      </c>
      <c r="E40" s="117">
        <f>IF(ISNUMBER(SEARCH('Карта учёта'!$B$13,Расходка[[#This Row],[Наименование расходного материала]])),MAX($E$1:E39)+1,0)</f>
        <v>0</v>
      </c>
      <c r="F40" s="117">
        <f>IF(ISNUMBER(SEARCH('Карта учёта'!$B$14,Расходка[[#This Row],[Наименование расходного материала]])),MAX($F$1:F39)+1,0)</f>
        <v>0</v>
      </c>
      <c r="G40" s="117">
        <f>IF(ISNUMBER(SEARCH('Карта учёта'!$B$15,Расходка[Наименование расходного материала])),MAX($G$1:G39)+1,0)</f>
        <v>0</v>
      </c>
      <c r="H40" s="117">
        <f>IF(ISNUMBER(SEARCH('Карта учёта'!$B$16,Расходка[Наименование расходного материала])),MAX($H$1:H39)+1,0)</f>
        <v>0</v>
      </c>
      <c r="I40" s="117">
        <f>IF(ISNUMBER(SEARCH('Карта учёта'!$B$17,Расходка[Наименование расходного материала])),MAX($I$1:I39)+1,0)</f>
        <v>0</v>
      </c>
      <c r="J40" s="117">
        <f>IF(ISNUMBER(SEARCH('Карта учёта'!$B$18,Расходка[Наименование расходного материала])),MAX($J$1:J39)+1,0)</f>
        <v>39</v>
      </c>
      <c r="K40" s="117">
        <f>IF(ISNUMBER(SEARCH('Карта учёта'!$B$19,Расходка[Наименование расходного материала])),MAX($K$1:K39)+1,0)</f>
        <v>39</v>
      </c>
      <c r="L40" s="117">
        <f>IF(ISNUMBER(SEARCH('Карта учёта'!$B$20,Расходка[Наименование расходного материала])),MAX($L$1:L39)+1,0)</f>
        <v>39</v>
      </c>
      <c r="M40" s="117">
        <f>IF(ISNUMBER(SEARCH('Карта учёта'!$B$21,Расходка[Наименование расходного материала])),MAX($M$1:M39)+1,0)</f>
        <v>39</v>
      </c>
      <c r="N40" s="117">
        <f>IF(ISNUMBER(SEARCH('Карта учёта'!$B$22,Расходка[Наименование расходного материала])),MAX($N$1:N39)+1,0)</f>
        <v>39</v>
      </c>
      <c r="O40" s="117">
        <f>IF(ISNUMBER(SEARCH('Карта учёта'!$B$23,Расходка[Наименование расходного материала])),MAX($O$1:O39)+1,0)</f>
        <v>39</v>
      </c>
      <c r="P40" s="117">
        <f>IF(ISNUMBER(SEARCH('Карта учёта'!$B$24,Расходка[Наименование расходного материала])),MAX($P$1:P39)+1,0)</f>
        <v>39</v>
      </c>
      <c r="Q40" s="117">
        <f>IF(ISNUMBER(SEARCH('Карта учёта'!$B$25,Расходка[Наименование расходного материала])),MAX($Q$1:Q39)+1,0)</f>
        <v>39</v>
      </c>
      <c r="R40" s="116" t="str">
        <f>IFERROR(INDEX(Расходка[Наименование расходного материала],MATCH(Расходка[№],Поиск_расходки[Индекс1],0)),"")</f>
        <v/>
      </c>
      <c r="S40" s="116" t="str">
        <f>IFERROR(INDEX(Расходка[Наименование расходного материала],MATCH(Расходка[№],Поиск_расходки[Индекс2],0)),"")</f>
        <v/>
      </c>
      <c r="T40" s="116" t="str">
        <f>IFERROR(INDEX(Расходка[Наименование расходного материала],MATCH(Расходка[№],Поиск_расходки[Индекс3],0)),"")</f>
        <v/>
      </c>
      <c r="U40" s="116" t="str">
        <f>IFERROR(INDEX(Расходка[Наименование расходного материала],MATCH(Расходка[№],Поиск_расходки[Индекс4],0)),"")</f>
        <v/>
      </c>
      <c r="V40" s="116" t="str">
        <f>IFERROR(INDEX(Расходка[Наименование расходного материала],MATCH(Расходка[№],Поиск_расходки[Индекс5],0)),"")</f>
        <v/>
      </c>
      <c r="W40" s="116" t="str">
        <f>IFERROR(INDEX(Расходка[Наименование расходного материала],MATCH(Расходка[№],Поиск_расходки[Индекс6],0)),"")</f>
        <v>Thunder</v>
      </c>
      <c r="X40" s="116" t="str">
        <f>IFERROR(INDEX(Расходка[Наименование расходного материала],MATCH(Расходка[№],Поиск_расходки[Индекс7],0)),"")</f>
        <v>Thunder</v>
      </c>
      <c r="Y40" s="116" t="str">
        <f>IFERROR(INDEX(Расходка[Наименование расходного материала],MATCH(Расходка[№],Поиск_расходки[Индекс8],0)),"")</f>
        <v>Thunder</v>
      </c>
      <c r="Z40" s="116" t="str">
        <f>IFERROR(INDEX(Расходка[Наименование расходного материала],MATCH(Расходка[№],Поиск_расходки[Индекс9],0)),"")</f>
        <v>Thunder</v>
      </c>
      <c r="AA40" s="116" t="str">
        <f>IFERROR(INDEX(Расходка[Наименование расходного материала],MATCH(Расходка[№],Поиск_расходки[Индекс10],0)),"")</f>
        <v>Thunder</v>
      </c>
      <c r="AB40" s="116" t="str">
        <f>IFERROR(INDEX(Расходка[Наименование расходного материала],MATCH(Расходка[№],Поиск_расходки[Индекс11],0)),"")</f>
        <v>Thunder</v>
      </c>
      <c r="AC40" s="116" t="str">
        <f>IFERROR(INDEX(Расходка[Наименование расходного материала],MATCH(Расходка[№],Поиск_расходки[Индекс12],0)),"")</f>
        <v>Thunder</v>
      </c>
      <c r="AD40" s="116" t="str">
        <f>IFERROR(INDEX(Расходка[Наименование расходного материала],MATCH(Расходка[№],Поиск_расходки[Индекс13],0)),"")</f>
        <v>Thunder</v>
      </c>
      <c r="AF40" s="4" t="s">
        <v>6</v>
      </c>
      <c r="AG40" s="4" t="s">
        <v>443</v>
      </c>
    </row>
    <row r="41" spans="1:33">
      <c r="A41">
        <v>40</v>
      </c>
      <c r="B41" t="s">
        <v>3</v>
      </c>
      <c r="C41" t="s">
        <v>363</v>
      </c>
      <c r="E41" s="117">
        <f>IF(ISNUMBER(SEARCH('Карта учёта'!$B$13,Расходка[[#This Row],[Наименование расходного материала]])),MAX($E$1:E40)+1,0)</f>
        <v>0</v>
      </c>
      <c r="F41" s="117">
        <f>IF(ISNUMBER(SEARCH('Карта учёта'!$B$14,Расходка[[#This Row],[Наименование расходного материала]])),MAX($F$1:F40)+1,0)</f>
        <v>0</v>
      </c>
      <c r="G41" s="117">
        <f>IF(ISNUMBER(SEARCH('Карта учёта'!$B$15,Расходка[Наименование расходного материала])),MAX($G$1:G40)+1,0)</f>
        <v>0</v>
      </c>
      <c r="H41" s="117">
        <f>IF(ISNUMBER(SEARCH('Карта учёта'!$B$16,Расходка[Наименование расходного материала])),MAX($H$1:H40)+1,0)</f>
        <v>0</v>
      </c>
      <c r="I41" s="117">
        <f>IF(ISNUMBER(SEARCH('Карта учёта'!$B$17,Расходка[Наименование расходного материала])),MAX($I$1:I40)+1,0)</f>
        <v>0</v>
      </c>
      <c r="J41" s="117">
        <f>IF(ISNUMBER(SEARCH('Карта учёта'!$B$18,Расходка[Наименование расходного материала])),MAX($J$1:J40)+1,0)</f>
        <v>40</v>
      </c>
      <c r="K41" s="117">
        <f>IF(ISNUMBER(SEARCH('Карта учёта'!$B$19,Расходка[Наименование расходного материала])),MAX($K$1:K40)+1,0)</f>
        <v>40</v>
      </c>
      <c r="L41" s="117">
        <f>IF(ISNUMBER(SEARCH('Карта учёта'!$B$20,Расходка[Наименование расходного материала])),MAX($L$1:L40)+1,0)</f>
        <v>40</v>
      </c>
      <c r="M41" s="117">
        <f>IF(ISNUMBER(SEARCH('Карта учёта'!$B$21,Расходка[Наименование расходного материала])),MAX($M$1:M40)+1,0)</f>
        <v>40</v>
      </c>
      <c r="N41" s="117">
        <f>IF(ISNUMBER(SEARCH('Карта учёта'!$B$22,Расходка[Наименование расходного материала])),MAX($N$1:N40)+1,0)</f>
        <v>40</v>
      </c>
      <c r="O41" s="117">
        <f>IF(ISNUMBER(SEARCH('Карта учёта'!$B$23,Расходка[Наименование расходного материала])),MAX($O$1:O40)+1,0)</f>
        <v>40</v>
      </c>
      <c r="P41" s="117">
        <f>IF(ISNUMBER(SEARCH('Карта учёта'!$B$24,Расходка[Наименование расходного материала])),MAX($P$1:P40)+1,0)</f>
        <v>40</v>
      </c>
      <c r="Q41" s="117">
        <f>IF(ISNUMBER(SEARCH('Карта учёта'!$B$25,Расходка[Наименование расходного материала])),MAX($Q$1:Q40)+1,0)</f>
        <v>40</v>
      </c>
      <c r="R41" s="116" t="str">
        <f>IFERROR(INDEX(Расходка[Наименование расходного материала],MATCH(Расходка[№],Поиск_расходки[Индекс1],0)),"")</f>
        <v/>
      </c>
      <c r="S41" s="116" t="str">
        <f>IFERROR(INDEX(Расходка[Наименование расходного материала],MATCH(Расходка[№],Поиск_расходки[Индекс2],0)),"")</f>
        <v/>
      </c>
      <c r="T41" s="116" t="str">
        <f>IFERROR(INDEX(Расходка[Наименование расходного материала],MATCH(Расходка[№],Поиск_расходки[Индекс3],0)),"")</f>
        <v/>
      </c>
      <c r="U41" s="116" t="str">
        <f>IFERROR(INDEX(Расходка[Наименование расходного материала],MATCH(Расходка[№],Поиск_расходки[Индекс4],0)),"")</f>
        <v/>
      </c>
      <c r="V41" s="116" t="str">
        <f>IFERROR(INDEX(Расходка[Наименование расходного материала],MATCH(Расходка[№],Поиск_расходки[Индекс5],0)),"")</f>
        <v/>
      </c>
      <c r="W41" s="116" t="str">
        <f>IFERROR(INDEX(Расходка[Наименование расходного материала],MATCH(Расходка[№],Поиск_расходки[Индекс6],0)),"")</f>
        <v>Whisper MS</v>
      </c>
      <c r="X41" s="116" t="str">
        <f>IFERROR(INDEX(Расходка[Наименование расходного материала],MATCH(Расходка[№],Поиск_расходки[Индекс7],0)),"")</f>
        <v>Whisper MS</v>
      </c>
      <c r="Y41" s="116" t="str">
        <f>IFERROR(INDEX(Расходка[Наименование расходного материала],MATCH(Расходка[№],Поиск_расходки[Индекс8],0)),"")</f>
        <v>Whisper MS</v>
      </c>
      <c r="Z41" s="116" t="str">
        <f>IFERROR(INDEX(Расходка[Наименование расходного материала],MATCH(Расходка[№],Поиск_расходки[Индекс9],0)),"")</f>
        <v>Whisper MS</v>
      </c>
      <c r="AA41" s="116" t="str">
        <f>IFERROR(INDEX(Расходка[Наименование расходного материала],MATCH(Расходка[№],Поиск_расходки[Индекс10],0)),"")</f>
        <v>Whisper MS</v>
      </c>
      <c r="AB41" s="116" t="str">
        <f>IFERROR(INDEX(Расходка[Наименование расходного материала],MATCH(Расходка[№],Поиск_расходки[Индекс11],0)),"")</f>
        <v>Whisper MS</v>
      </c>
      <c r="AC41" s="116" t="str">
        <f>IFERROR(INDEX(Расходка[Наименование расходного материала],MATCH(Расходка[№],Поиск_расходки[Индекс12],0)),"")</f>
        <v>Whisper MS</v>
      </c>
      <c r="AD41" s="116" t="str">
        <f>IFERROR(INDEX(Расходка[Наименование расходного материала],MATCH(Расходка[№],Поиск_расходки[Индекс13],0)),"")</f>
        <v>Whisper MS</v>
      </c>
      <c r="AF41" s="4" t="s">
        <v>6</v>
      </c>
      <c r="AG41" s="4" t="s">
        <v>444</v>
      </c>
    </row>
    <row r="42" spans="1:33">
      <c r="A42">
        <v>41</v>
      </c>
      <c r="B42" t="s">
        <v>3</v>
      </c>
      <c r="C42" t="s">
        <v>364</v>
      </c>
      <c r="E42" s="117">
        <f>IF(ISNUMBER(SEARCH('Карта учёта'!$B$13,Расходка[[#This Row],[Наименование расходного материала]])),MAX($E$1:E41)+1,0)</f>
        <v>0</v>
      </c>
      <c r="F42" s="117">
        <f>IF(ISNUMBER(SEARCH('Карта учёта'!$B$14,Расходка[[#This Row],[Наименование расходного материала]])),MAX($F$1:F41)+1,0)</f>
        <v>0</v>
      </c>
      <c r="G42" s="117">
        <f>IF(ISNUMBER(SEARCH('Карта учёта'!$B$15,Расходка[Наименование расходного материала])),MAX($G$1:G41)+1,0)</f>
        <v>0</v>
      </c>
      <c r="H42" s="117">
        <f>IF(ISNUMBER(SEARCH('Карта учёта'!$B$16,Расходка[Наименование расходного материала])),MAX($H$1:H41)+1,0)</f>
        <v>0</v>
      </c>
      <c r="I42" s="117">
        <f>IF(ISNUMBER(SEARCH('Карта учёта'!$B$17,Расходка[Наименование расходного материала])),MAX($I$1:I41)+1,0)</f>
        <v>0</v>
      </c>
      <c r="J42" s="117">
        <f>IF(ISNUMBER(SEARCH('Карта учёта'!$B$18,Расходка[Наименование расходного материала])),MAX($J$1:J41)+1,0)</f>
        <v>41</v>
      </c>
      <c r="K42" s="117">
        <f>IF(ISNUMBER(SEARCH('Карта учёта'!$B$19,Расходка[Наименование расходного материала])),MAX($K$1:K41)+1,0)</f>
        <v>41</v>
      </c>
      <c r="L42" s="117">
        <f>IF(ISNUMBER(SEARCH('Карта учёта'!$B$20,Расходка[Наименование расходного материала])),MAX($L$1:L41)+1,0)</f>
        <v>41</v>
      </c>
      <c r="M42" s="117">
        <f>IF(ISNUMBER(SEARCH('Карта учёта'!$B$21,Расходка[Наименование расходного материала])),MAX($M$1:M41)+1,0)</f>
        <v>41</v>
      </c>
      <c r="N42" s="117">
        <f>IF(ISNUMBER(SEARCH('Карта учёта'!$B$22,Расходка[Наименование расходного материала])),MAX($N$1:N41)+1,0)</f>
        <v>41</v>
      </c>
      <c r="O42" s="117">
        <f>IF(ISNUMBER(SEARCH('Карта учёта'!$B$23,Расходка[Наименование расходного материала])),MAX($O$1:O41)+1,0)</f>
        <v>41</v>
      </c>
      <c r="P42" s="117">
        <f>IF(ISNUMBER(SEARCH('Карта учёта'!$B$24,Расходка[Наименование расходного материала])),MAX($P$1:P41)+1,0)</f>
        <v>41</v>
      </c>
      <c r="Q42" s="117">
        <f>IF(ISNUMBER(SEARCH('Карта учёта'!$B$25,Расходка[Наименование расходного материала])),MAX($Q$1:Q41)+1,0)</f>
        <v>41</v>
      </c>
      <c r="R42" s="116" t="str">
        <f>IFERROR(INDEX(Расходка[Наименование расходного материала],MATCH(Расходка[№],Поиск_расходки[Индекс1],0)),"")</f>
        <v/>
      </c>
      <c r="S42" s="116" t="str">
        <f>IFERROR(INDEX(Расходка[Наименование расходного материала],MATCH(Расходка[№],Поиск_расходки[Индекс2],0)),"")</f>
        <v/>
      </c>
      <c r="T42" s="116" t="str">
        <f>IFERROR(INDEX(Расходка[Наименование расходного материала],MATCH(Расходка[№],Поиск_расходки[Индекс3],0)),"")</f>
        <v/>
      </c>
      <c r="U42" s="116" t="str">
        <f>IFERROR(INDEX(Расходка[Наименование расходного материала],MATCH(Расходка[№],Поиск_расходки[Индекс4],0)),"")</f>
        <v/>
      </c>
      <c r="V42" s="116" t="str">
        <f>IFERROR(INDEX(Расходка[Наименование расходного материала],MATCH(Расходка[№],Поиск_расходки[Индекс5],0)),"")</f>
        <v/>
      </c>
      <c r="W42" s="116" t="str">
        <f>IFERROR(INDEX(Расходка[Наименование расходного материала],MATCH(Расходка[№],Поиск_расходки[Индекс6],0)),"")</f>
        <v>Winn 200T</v>
      </c>
      <c r="X42" s="116" t="str">
        <f>IFERROR(INDEX(Расходка[Наименование расходного материала],MATCH(Расходка[№],Поиск_расходки[Индекс7],0)),"")</f>
        <v>Winn 200T</v>
      </c>
      <c r="Y42" s="116" t="str">
        <f>IFERROR(INDEX(Расходка[Наименование расходного материала],MATCH(Расходка[№],Поиск_расходки[Индекс8],0)),"")</f>
        <v>Winn 200T</v>
      </c>
      <c r="Z42" s="116" t="str">
        <f>IFERROR(INDEX(Расходка[Наименование расходного материала],MATCH(Расходка[№],Поиск_расходки[Индекс9],0)),"")</f>
        <v>Winn 200T</v>
      </c>
      <c r="AA42" s="116" t="str">
        <f>IFERROR(INDEX(Расходка[Наименование расходного материала],MATCH(Расходка[№],Поиск_расходки[Индекс10],0)),"")</f>
        <v>Winn 200T</v>
      </c>
      <c r="AB42" s="116" t="str">
        <f>IFERROR(INDEX(Расходка[Наименование расходного материала],MATCH(Расходка[№],Поиск_расходки[Индекс11],0)),"")</f>
        <v>Winn 200T</v>
      </c>
      <c r="AC42" s="116" t="str">
        <f>IFERROR(INDEX(Расходка[Наименование расходного материала],MATCH(Расходка[№],Поиск_расходки[Индекс12],0)),"")</f>
        <v>Winn 200T</v>
      </c>
      <c r="AD42" s="116" t="str">
        <f>IFERROR(INDEX(Расходка[Наименование расходного материала],MATCH(Расходка[№],Поиск_расходки[Индекс13],0)),"")</f>
        <v>Winn 200T</v>
      </c>
      <c r="AF42" s="4" t="s">
        <v>6</v>
      </c>
      <c r="AG42" s="4" t="s">
        <v>445</v>
      </c>
    </row>
    <row r="43" spans="1:33">
      <c r="A43">
        <v>42</v>
      </c>
      <c r="B43" t="s">
        <v>3</v>
      </c>
      <c r="C43" t="s">
        <v>347</v>
      </c>
      <c r="E43" s="117">
        <f>IF(ISNUMBER(SEARCH('Карта учёта'!$B$13,Расходка[[#This Row],[Наименование расходного материала]])),MAX($E$1:E42)+1,0)</f>
        <v>0</v>
      </c>
      <c r="F43" s="117">
        <f>IF(ISNUMBER(SEARCH('Карта учёта'!$B$14,Расходка[[#This Row],[Наименование расходного материала]])),MAX($F$1:F42)+1,0)</f>
        <v>0</v>
      </c>
      <c r="G43" s="117">
        <f>IF(ISNUMBER(SEARCH('Карта учёта'!$B$15,Расходка[Наименование расходного материала])),MAX($G$1:G42)+1,0)</f>
        <v>0</v>
      </c>
      <c r="H43" s="117">
        <f>IF(ISNUMBER(SEARCH('Карта учёта'!$B$16,Расходка[Наименование расходного материала])),MAX($H$1:H42)+1,0)</f>
        <v>0</v>
      </c>
      <c r="I43" s="117">
        <f>IF(ISNUMBER(SEARCH('Карта учёта'!$B$17,Расходка[Наименование расходного материала])),MAX($I$1:I42)+1,0)</f>
        <v>0</v>
      </c>
      <c r="J43" s="117">
        <f>IF(ISNUMBER(SEARCH('Карта учёта'!$B$18,Расходка[Наименование расходного материала])),MAX($J$1:J42)+1,0)</f>
        <v>42</v>
      </c>
      <c r="K43" s="117">
        <f>IF(ISNUMBER(SEARCH('Карта учёта'!$B$19,Расходка[Наименование расходного материала])),MAX($K$1:K42)+1,0)</f>
        <v>42</v>
      </c>
      <c r="L43" s="117">
        <f>IF(ISNUMBER(SEARCH('Карта учёта'!$B$20,Расходка[Наименование расходного материала])),MAX($L$1:L42)+1,0)</f>
        <v>42</v>
      </c>
      <c r="M43" s="117">
        <f>IF(ISNUMBER(SEARCH('Карта учёта'!$B$21,Расходка[Наименование расходного материала])),MAX($M$1:M42)+1,0)</f>
        <v>42</v>
      </c>
      <c r="N43" s="117">
        <f>IF(ISNUMBER(SEARCH('Карта учёта'!$B$22,Расходка[Наименование расходного материала])),MAX($N$1:N42)+1,0)</f>
        <v>42</v>
      </c>
      <c r="O43" s="117">
        <f>IF(ISNUMBER(SEARCH('Карта учёта'!$B$23,Расходка[Наименование расходного материала])),MAX($O$1:O42)+1,0)</f>
        <v>42</v>
      </c>
      <c r="P43" s="117">
        <f>IF(ISNUMBER(SEARCH('Карта учёта'!$B$24,Расходка[Наименование расходного материала])),MAX($P$1:P42)+1,0)</f>
        <v>42</v>
      </c>
      <c r="Q43" s="117">
        <f>IF(ISNUMBER(SEARCH('Карта учёта'!$B$25,Расходка[Наименование расходного материала])),MAX($Q$1:Q42)+1,0)</f>
        <v>42</v>
      </c>
      <c r="R43" s="116" t="str">
        <f>IFERROR(INDEX(Расходка[Наименование расходного материала],MATCH(Расходка[№],Поиск_расходки[Индекс1],0)),"")</f>
        <v/>
      </c>
      <c r="S43" s="116" t="str">
        <f>IFERROR(INDEX(Расходка[Наименование расходного материала],MATCH(Расходка[№],Поиск_расходки[Индекс2],0)),"")</f>
        <v/>
      </c>
      <c r="T43" s="116" t="str">
        <f>IFERROR(INDEX(Расходка[Наименование расходного материала],MATCH(Расходка[№],Поиск_расходки[Индекс3],0)),"")</f>
        <v/>
      </c>
      <c r="U43" s="116" t="str">
        <f>IFERROR(INDEX(Расходка[Наименование расходного материала],MATCH(Расходка[№],Поиск_расходки[Индекс4],0)),"")</f>
        <v/>
      </c>
      <c r="V43" s="116" t="str">
        <f>IFERROR(INDEX(Расходка[Наименование расходного материала],MATCH(Расходка[№],Поиск_расходки[Индекс5],0)),"")</f>
        <v/>
      </c>
      <c r="W43" s="116" t="str">
        <f>IFERROR(INDEX(Расходка[Наименование расходного материала],MATCH(Расходка[№],Поиск_расходки[Индекс6],0)),"")</f>
        <v>Проводник коронарный  1g, Angioline</v>
      </c>
      <c r="X43" s="116" t="str">
        <f>IFERROR(INDEX(Расходка[Наименование расходного материала],MATCH(Расходка[№],Поиск_расходки[Индекс7],0)),"")</f>
        <v>Проводник коронарный  1g, Angioline</v>
      </c>
      <c r="Y43" s="116" t="str">
        <f>IFERROR(INDEX(Расходка[Наименование расходного материала],MATCH(Расходка[№],Поиск_расходки[Индекс8],0)),"")</f>
        <v>Проводник коронарный  1g, Angioline</v>
      </c>
      <c r="Z43" s="116" t="str">
        <f>IFERROR(INDEX(Расходка[Наименование расходного материала],MATCH(Расходка[№],Поиск_расходки[Индекс9],0)),"")</f>
        <v>Проводник коронарный  1g, Angioline</v>
      </c>
      <c r="AA43" s="116" t="str">
        <f>IFERROR(INDEX(Расходка[Наименование расходного материала],MATCH(Расходка[№],Поиск_расходки[Индекс10],0)),"")</f>
        <v>Проводник коронарный  1g, Angioline</v>
      </c>
      <c r="AB43" s="116" t="str">
        <f>IFERROR(INDEX(Расходка[Наименование расходного материала],MATCH(Расходка[№],Поиск_расходки[Индекс11],0)),"")</f>
        <v>Проводник коронарный  1g, Angioline</v>
      </c>
      <c r="AC43" s="116" t="str">
        <f>IFERROR(INDEX(Расходка[Наименование расходного материала],MATCH(Расходка[№],Поиск_расходки[Индекс12],0)),"")</f>
        <v>Проводник коронарный  1g, Angioline</v>
      </c>
      <c r="AD43" s="116" t="str">
        <f>IFERROR(INDEX(Расходка[Наименование расходного материала],MATCH(Расходка[№],Поиск_расходки[Индекс13],0)),"")</f>
        <v>Проводник коронарный  1g, Angioline</v>
      </c>
      <c r="AF43" s="4" t="s">
        <v>6</v>
      </c>
      <c r="AG43" s="4" t="s">
        <v>418</v>
      </c>
    </row>
    <row r="44" spans="1:33">
      <c r="A44">
        <v>43</v>
      </c>
      <c r="B44" t="s">
        <v>3</v>
      </c>
      <c r="C44" t="s">
        <v>96</v>
      </c>
      <c r="E44" s="117">
        <f>IF(ISNUMBER(SEARCH('Карта учёта'!$B$13,Расходка[[#This Row],[Наименование расходного материала]])),MAX($E$1:E43)+1,0)</f>
        <v>0</v>
      </c>
      <c r="F44" s="117">
        <f>IF(ISNUMBER(SEARCH('Карта учёта'!$B$14,Расходка[[#This Row],[Наименование расходного материала]])),MAX($F$1:F43)+1,0)</f>
        <v>0</v>
      </c>
      <c r="G44" s="117">
        <f>IF(ISNUMBER(SEARCH('Карта учёта'!$B$15,Расходка[Наименование расходного материала])),MAX($G$1:G43)+1,0)</f>
        <v>0</v>
      </c>
      <c r="H44" s="117">
        <f>IF(ISNUMBER(SEARCH('Карта учёта'!$B$16,Расходка[Наименование расходного материала])),MAX($H$1:H43)+1,0)</f>
        <v>0</v>
      </c>
      <c r="I44" s="117">
        <f>IF(ISNUMBER(SEARCH('Карта учёта'!$B$17,Расходка[Наименование расходного материала])),MAX($I$1:I43)+1,0)</f>
        <v>0</v>
      </c>
      <c r="J44" s="117">
        <f>IF(ISNUMBER(SEARCH('Карта учёта'!$B$18,Расходка[Наименование расходного материала])),MAX($J$1:J43)+1,0)</f>
        <v>43</v>
      </c>
      <c r="K44" s="117">
        <f>IF(ISNUMBER(SEARCH('Карта учёта'!$B$19,Расходка[Наименование расходного материала])),MAX($K$1:K43)+1,0)</f>
        <v>43</v>
      </c>
      <c r="L44" s="117">
        <f>IF(ISNUMBER(SEARCH('Карта учёта'!$B$20,Расходка[Наименование расходного материала])),MAX($L$1:L43)+1,0)</f>
        <v>43</v>
      </c>
      <c r="M44" s="117">
        <f>IF(ISNUMBER(SEARCH('Карта учёта'!$B$21,Расходка[Наименование расходного материала])),MAX($M$1:M43)+1,0)</f>
        <v>43</v>
      </c>
      <c r="N44" s="117">
        <f>IF(ISNUMBER(SEARCH('Карта учёта'!$B$22,Расходка[Наименование расходного материала])),MAX($N$1:N43)+1,0)</f>
        <v>43</v>
      </c>
      <c r="O44" s="117">
        <f>IF(ISNUMBER(SEARCH('Карта учёта'!$B$23,Расходка[Наименование расходного материала])),MAX($O$1:O43)+1,0)</f>
        <v>43</v>
      </c>
      <c r="P44" s="117">
        <f>IF(ISNUMBER(SEARCH('Карта учёта'!$B$24,Расходка[Наименование расходного материала])),MAX($P$1:P43)+1,0)</f>
        <v>43</v>
      </c>
      <c r="Q44" s="117">
        <f>IF(ISNUMBER(SEARCH('Карта учёта'!$B$25,Расходка[Наименование расходного материала])),MAX($Q$1:Q43)+1,0)</f>
        <v>43</v>
      </c>
      <c r="R44" s="116" t="str">
        <f>IFERROR(INDEX(Расходка[Наименование расходного материала],MATCH(Расходка[№],Поиск_расходки[Индекс1],0)),"")</f>
        <v/>
      </c>
      <c r="S44" s="116" t="str">
        <f>IFERROR(INDEX(Расходка[Наименование расходного материала],MATCH(Расходка[№],Поиск_расходки[Индекс2],0)),"")</f>
        <v/>
      </c>
      <c r="T44" s="116" t="str">
        <f>IFERROR(INDEX(Расходка[Наименование расходного материала],MATCH(Расходка[№],Поиск_расходки[Индекс3],0)),"")</f>
        <v/>
      </c>
      <c r="U44" s="116" t="str">
        <f>IFERROR(INDEX(Расходка[Наименование расходного материала],MATCH(Расходка[№],Поиск_расходки[Индекс4],0)),"")</f>
        <v/>
      </c>
      <c r="V44" s="116" t="str">
        <f>IFERROR(INDEX(Расходка[Наименование расходного материала],MATCH(Расходка[№],Поиск_расходки[Индекс5],0)),"")</f>
        <v/>
      </c>
      <c r="W44" s="116" t="str">
        <f>IFERROR(INDEX(Расходка[Наименование расходного материала],MATCH(Расходка[№],Поиск_расходки[Индекс6],0)),"")</f>
        <v>Проводник коронарный  3g, Angioline</v>
      </c>
      <c r="X44" s="116" t="str">
        <f>IFERROR(INDEX(Расходка[Наименование расходного материала],MATCH(Расходка[№],Поиск_расходки[Индекс7],0)),"")</f>
        <v>Проводник коронарный  3g, Angioline</v>
      </c>
      <c r="Y44" s="116" t="str">
        <f>IFERROR(INDEX(Расходка[Наименование расходного материала],MATCH(Расходка[№],Поиск_расходки[Индекс8],0)),"")</f>
        <v>Проводник коронарный  3g, Angioline</v>
      </c>
      <c r="Z44" s="116" t="str">
        <f>IFERROR(INDEX(Расходка[Наименование расходного материала],MATCH(Расходка[№],Поиск_расходки[Индекс9],0)),"")</f>
        <v>Проводник коронарный  3g, Angioline</v>
      </c>
      <c r="AA44" s="116" t="str">
        <f>IFERROR(INDEX(Расходка[Наименование расходного материала],MATCH(Расходка[№],Поиск_расходки[Индекс10],0)),"")</f>
        <v>Проводник коронарный  3g, Angioline</v>
      </c>
      <c r="AB44" s="116" t="str">
        <f>IFERROR(INDEX(Расходка[Наименование расходного материала],MATCH(Расходка[№],Поиск_расходки[Индекс11],0)),"")</f>
        <v>Проводник коронарный  3g, Angioline</v>
      </c>
      <c r="AC44" s="116" t="str">
        <f>IFERROR(INDEX(Расходка[Наименование расходного материала],MATCH(Расходка[№],Поиск_расходки[Индекс12],0)),"")</f>
        <v>Проводник коронарный  3g, Angioline</v>
      </c>
      <c r="AD44" s="116" t="str">
        <f>IFERROR(INDEX(Расходка[Наименование расходного материала],MATCH(Расходка[№],Поиск_расходки[Индекс13],0)),"")</f>
        <v>Проводник коронарный  3g, Angioline</v>
      </c>
      <c r="AF44" s="4" t="s">
        <v>6</v>
      </c>
      <c r="AG44" s="4" t="s">
        <v>446</v>
      </c>
    </row>
    <row r="45" spans="1:33">
      <c r="A45">
        <v>44</v>
      </c>
      <c r="B45" t="s">
        <v>6</v>
      </c>
      <c r="C45" s="1" t="s">
        <v>278</v>
      </c>
      <c r="E45" s="117">
        <f>IF(ISNUMBER(SEARCH('Карта учёта'!$B$13,Расходка[[#This Row],[Наименование расходного материала]])),MAX($E$1:E44)+1,0)</f>
        <v>0</v>
      </c>
      <c r="F45" s="117">
        <f>IF(ISNUMBER(SEARCH('Карта учёта'!$B$14,Расходка[[#This Row],[Наименование расходного материала]])),MAX($F$1:F44)+1,0)</f>
        <v>0</v>
      </c>
      <c r="G45" s="117">
        <f>IF(ISNUMBER(SEARCH('Карта учёта'!$B$15,Расходка[Наименование расходного материала])),MAX($G$1:G44)+1,0)</f>
        <v>0</v>
      </c>
      <c r="H45" s="117">
        <f>IF(ISNUMBER(SEARCH('Карта учёта'!$B$16,Расходка[Наименование расходного материала])),MAX($H$1:H44)+1,0)</f>
        <v>0</v>
      </c>
      <c r="I45" s="117">
        <f>IF(ISNUMBER(SEARCH('Карта учёта'!$B$17,Расходка[Наименование расходного материала])),MAX($I$1:I44)+1,0)</f>
        <v>0</v>
      </c>
      <c r="J45" s="117">
        <f>IF(ISNUMBER(SEARCH('Карта учёта'!$B$18,Расходка[Наименование расходного материала])),MAX($J$1:J44)+1,0)</f>
        <v>44</v>
      </c>
      <c r="K45" s="117">
        <f>IF(ISNUMBER(SEARCH('Карта учёта'!$B$19,Расходка[Наименование расходного материала])),MAX($K$1:K44)+1,0)</f>
        <v>44</v>
      </c>
      <c r="L45" s="117">
        <f>IF(ISNUMBER(SEARCH('Карта учёта'!$B$20,Расходка[Наименование расходного материала])),MAX($L$1:L44)+1,0)</f>
        <v>44</v>
      </c>
      <c r="M45" s="117">
        <f>IF(ISNUMBER(SEARCH('Карта учёта'!$B$21,Расходка[Наименование расходного материала])),MAX($M$1:M44)+1,0)</f>
        <v>44</v>
      </c>
      <c r="N45" s="117">
        <f>IF(ISNUMBER(SEARCH('Карта учёта'!$B$22,Расходка[Наименование расходного материала])),MAX($N$1:N44)+1,0)</f>
        <v>44</v>
      </c>
      <c r="O45" s="117">
        <f>IF(ISNUMBER(SEARCH('Карта учёта'!$B$23,Расходка[Наименование расходного материала])),MAX($O$1:O44)+1,0)</f>
        <v>44</v>
      </c>
      <c r="P45" s="117">
        <f>IF(ISNUMBER(SEARCH('Карта учёта'!$B$24,Расходка[Наименование расходного материала])),MAX($P$1:P44)+1,0)</f>
        <v>44</v>
      </c>
      <c r="Q45" s="117">
        <f>IF(ISNUMBER(SEARCH('Карта учёта'!$B$25,Расходка[Наименование расходного материала])),MAX($Q$1:Q44)+1,0)</f>
        <v>44</v>
      </c>
      <c r="R45" s="116" t="str">
        <f>IFERROR(INDEX(Расходка[Наименование расходного материала],MATCH(Расходка[№],Поиск_расходки[Индекс1],0)),"")</f>
        <v/>
      </c>
      <c r="S45" s="116" t="str">
        <f>IFERROR(INDEX(Расходка[Наименование расходного материала],MATCH(Расходка[№],Поиск_расходки[Индекс2],0)),"")</f>
        <v/>
      </c>
      <c r="T45" s="116" t="str">
        <f>IFERROR(INDEX(Расходка[Наименование расходного материала],MATCH(Расходка[№],Поиск_расходки[Индекс3],0)),"")</f>
        <v/>
      </c>
      <c r="U45" s="116" t="str">
        <f>IFERROR(INDEX(Расходка[Наименование расходного материала],MATCH(Расходка[№],Поиск_расходки[Индекс4],0)),"")</f>
        <v/>
      </c>
      <c r="V45" s="116" t="str">
        <f>IFERROR(INDEX(Расходка[Наименование расходного материала],MATCH(Расходка[№],Поиск_расходки[Индекс5],0)),"")</f>
        <v/>
      </c>
      <c r="W45" s="116" t="str">
        <f>IFERROR(INDEX(Расходка[Наименование расходного материала],MATCH(Расходка[№],Поиск_расходки[Индекс6],0)),"")</f>
        <v>BMS, Integtity</v>
      </c>
      <c r="X45" s="116" t="str">
        <f>IFERROR(INDEX(Расходка[Наименование расходного материала],MATCH(Расходка[№],Поиск_расходки[Индекс7],0)),"")</f>
        <v>BMS, Integtity</v>
      </c>
      <c r="Y45" s="116" t="str">
        <f>IFERROR(INDEX(Расходка[Наименование расходного материала],MATCH(Расходка[№],Поиск_расходки[Индекс8],0)),"")</f>
        <v>BMS, Integtity</v>
      </c>
      <c r="Z45" s="116" t="str">
        <f>IFERROR(INDEX(Расходка[Наименование расходного материала],MATCH(Расходка[№],Поиск_расходки[Индекс9],0)),"")</f>
        <v>BMS, Integtity</v>
      </c>
      <c r="AA45" s="116" t="str">
        <f>IFERROR(INDEX(Расходка[Наименование расходного материала],MATCH(Расходка[№],Поиск_расходки[Индекс10],0)),"")</f>
        <v>BMS, Integtity</v>
      </c>
      <c r="AB45" s="116" t="str">
        <f>IFERROR(INDEX(Расходка[Наименование расходного материала],MATCH(Расходка[№],Поиск_расходки[Индекс11],0)),"")</f>
        <v>BMS, Integtity</v>
      </c>
      <c r="AC45" s="116" t="str">
        <f>IFERROR(INDEX(Расходка[Наименование расходного материала],MATCH(Расходка[№],Поиск_расходки[Индекс12],0)),"")</f>
        <v>BMS, Integtity</v>
      </c>
      <c r="AD45" s="116" t="str">
        <f>IFERROR(INDEX(Расходка[Наименование расходного материала],MATCH(Расходка[№],Поиск_расходки[Индекс13],0)),"")</f>
        <v>BMS, Integtity</v>
      </c>
      <c r="AF45" s="4" t="s">
        <v>6</v>
      </c>
      <c r="AG45" s="4" t="s">
        <v>447</v>
      </c>
    </row>
    <row r="46" spans="1:33">
      <c r="A46">
        <v>45</v>
      </c>
      <c r="B46" t="s">
        <v>6</v>
      </c>
      <c r="C46" s="161" t="s">
        <v>346</v>
      </c>
      <c r="E46" s="117">
        <f>IF(ISNUMBER(SEARCH('Карта учёта'!$B$13,Расходка[[#This Row],[Наименование расходного материала]])),MAX($E$1:E45)+1,0)</f>
        <v>0</v>
      </c>
      <c r="F46" s="117">
        <f>IF(ISNUMBER(SEARCH('Карта учёта'!$B$14,Расходка[[#This Row],[Наименование расходного материала]])),MAX($F$1:F45)+1,0)</f>
        <v>0</v>
      </c>
      <c r="G46" s="117">
        <f>IF(ISNUMBER(SEARCH('Карта учёта'!$B$15,Расходка[Наименование расходного материала])),MAX($G$1:G45)+1,0)</f>
        <v>0</v>
      </c>
      <c r="H46" s="117">
        <f>IF(ISNUMBER(SEARCH('Карта учёта'!$B$16,Расходка[Наименование расходного материала])),MAX($H$1:H45)+1,0)</f>
        <v>0</v>
      </c>
      <c r="I46" s="117">
        <f>IF(ISNUMBER(SEARCH('Карта учёта'!$B$17,Расходка[Наименование расходного материала])),MAX($I$1:I45)+1,0)</f>
        <v>0</v>
      </c>
      <c r="J46" s="117">
        <f>IF(ISNUMBER(SEARCH('Карта учёта'!$B$18,Расходка[Наименование расходного материала])),MAX($J$1:J45)+1,0)</f>
        <v>45</v>
      </c>
      <c r="K46" s="117">
        <f>IF(ISNUMBER(SEARCH('Карта учёта'!$B$19,Расходка[Наименование расходного материала])),MAX($K$1:K45)+1,0)</f>
        <v>45</v>
      </c>
      <c r="L46" s="117">
        <f>IF(ISNUMBER(SEARCH('Карта учёта'!$B$20,Расходка[Наименование расходного материала])),MAX($L$1:L45)+1,0)</f>
        <v>45</v>
      </c>
      <c r="M46" s="117">
        <f>IF(ISNUMBER(SEARCH('Карта учёта'!$B$21,Расходка[Наименование расходного материала])),MAX($M$1:M45)+1,0)</f>
        <v>45</v>
      </c>
      <c r="N46" s="117">
        <f>IF(ISNUMBER(SEARCH('Карта учёта'!$B$22,Расходка[Наименование расходного материала])),MAX($N$1:N45)+1,0)</f>
        <v>45</v>
      </c>
      <c r="O46" s="117">
        <f>IF(ISNUMBER(SEARCH('Карта учёта'!$B$23,Расходка[Наименование расходного материала])),MAX($O$1:O45)+1,0)</f>
        <v>45</v>
      </c>
      <c r="P46" s="117">
        <f>IF(ISNUMBER(SEARCH('Карта учёта'!$B$24,Расходка[Наименование расходного материала])),MAX($P$1:P45)+1,0)</f>
        <v>45</v>
      </c>
      <c r="Q46" s="117">
        <f>IF(ISNUMBER(SEARCH('Карта учёта'!$B$25,Расходка[Наименование расходного материала])),MAX($Q$1:Q45)+1,0)</f>
        <v>45</v>
      </c>
      <c r="R46" s="116" t="str">
        <f>IFERROR(INDEX(Расходка[Наименование расходного материала],MATCH(Расходка[№],Поиск_расходки[Индекс1],0)),"")</f>
        <v/>
      </c>
      <c r="S46" s="116" t="str">
        <f>IFERROR(INDEX(Расходка[Наименование расходного материала],MATCH(Расходка[№],Поиск_расходки[Индекс2],0)),"")</f>
        <v/>
      </c>
      <c r="T46" s="116" t="str">
        <f>IFERROR(INDEX(Расходка[Наименование расходного материала],MATCH(Расходка[№],Поиск_расходки[Индекс3],0)),"")</f>
        <v/>
      </c>
      <c r="U46" s="116" t="str">
        <f>IFERROR(INDEX(Расходка[Наименование расходного материала],MATCH(Расходка[№],Поиск_расходки[Индекс4],0)),"")</f>
        <v/>
      </c>
      <c r="V46" s="116" t="str">
        <f>IFERROR(INDEX(Расходка[Наименование расходного материала],MATCH(Расходка[№],Поиск_расходки[Индекс5],0)),"")</f>
        <v/>
      </c>
      <c r="W46" s="116" t="str">
        <f>IFERROR(INDEX(Расходка[Наименование расходного материала],MATCH(Расходка[№],Поиск_расходки[Индекс6],0)),"")</f>
        <v>DES, Calipso</v>
      </c>
      <c r="X46" s="116" t="str">
        <f>IFERROR(INDEX(Расходка[Наименование расходного материала],MATCH(Расходка[№],Поиск_расходки[Индекс7],0)),"")</f>
        <v>DES, Calipso</v>
      </c>
      <c r="Y46" s="116" t="str">
        <f>IFERROR(INDEX(Расходка[Наименование расходного материала],MATCH(Расходка[№],Поиск_расходки[Индекс8],0)),"")</f>
        <v>DES, Calipso</v>
      </c>
      <c r="Z46" s="116" t="str">
        <f>IFERROR(INDEX(Расходка[Наименование расходного материала],MATCH(Расходка[№],Поиск_расходки[Индекс9],0)),"")</f>
        <v>DES, Calipso</v>
      </c>
      <c r="AA46" s="116" t="str">
        <f>IFERROR(INDEX(Расходка[Наименование расходного материала],MATCH(Расходка[№],Поиск_расходки[Индекс10],0)),"")</f>
        <v>DES, Calipso</v>
      </c>
      <c r="AB46" s="116" t="str">
        <f>IFERROR(INDEX(Расходка[Наименование расходного материала],MATCH(Расходка[№],Поиск_расходки[Индекс11],0)),"")</f>
        <v>DES, Calipso</v>
      </c>
      <c r="AC46" s="116" t="str">
        <f>IFERROR(INDEX(Расходка[Наименование расходного материала],MATCH(Расходка[№],Поиск_расходки[Индекс12],0)),"")</f>
        <v>DES, Calipso</v>
      </c>
      <c r="AD46" s="116" t="str">
        <f>IFERROR(INDEX(Расходка[Наименование расходного материала],MATCH(Расходка[№],Поиск_расходки[Индекс13],0)),"")</f>
        <v>DES, Calipso</v>
      </c>
      <c r="AF46" s="4" t="s">
        <v>6</v>
      </c>
      <c r="AG46" s="4" t="s">
        <v>448</v>
      </c>
    </row>
    <row r="47" spans="1:33">
      <c r="A47">
        <v>46</v>
      </c>
      <c r="B47" t="s">
        <v>6</v>
      </c>
      <c r="C47" s="161" t="s">
        <v>345</v>
      </c>
      <c r="E47" s="117">
        <f>IF(ISNUMBER(SEARCH('Карта учёта'!$B$13,Расходка[[#This Row],[Наименование расходного материала]])),MAX($E$1:E46)+1,0)</f>
        <v>0</v>
      </c>
      <c r="F47" s="117">
        <f>IF(ISNUMBER(SEARCH('Карта учёта'!$B$14,Расходка[[#This Row],[Наименование расходного материала]])),MAX($F$1:F46)+1,0)</f>
        <v>0</v>
      </c>
      <c r="G47" s="117">
        <f>IF(ISNUMBER(SEARCH('Карта учёта'!$B$15,Расходка[Наименование расходного материала])),MAX($G$1:G46)+1,0)</f>
        <v>0</v>
      </c>
      <c r="H47" s="117">
        <f>IF(ISNUMBER(SEARCH('Карта учёта'!$B$16,Расходка[Наименование расходного материала])),MAX($H$1:H46)+1,0)</f>
        <v>0</v>
      </c>
      <c r="I47" s="117">
        <f>IF(ISNUMBER(SEARCH('Карта учёта'!$B$17,Расходка[Наименование расходного материала])),MAX($I$1:I46)+1,0)</f>
        <v>0</v>
      </c>
      <c r="J47" s="117">
        <f>IF(ISNUMBER(SEARCH('Карта учёта'!$B$18,Расходка[Наименование расходного материала])),MAX($J$1:J46)+1,0)</f>
        <v>46</v>
      </c>
      <c r="K47" s="117">
        <f>IF(ISNUMBER(SEARCH('Карта учёта'!$B$19,Расходка[Наименование расходного материала])),MAX($K$1:K46)+1,0)</f>
        <v>46</v>
      </c>
      <c r="L47" s="117">
        <f>IF(ISNUMBER(SEARCH('Карта учёта'!$B$20,Расходка[Наименование расходного материала])),MAX($L$1:L46)+1,0)</f>
        <v>46</v>
      </c>
      <c r="M47" s="117">
        <f>IF(ISNUMBER(SEARCH('Карта учёта'!$B$21,Расходка[Наименование расходного материала])),MAX($M$1:M46)+1,0)</f>
        <v>46</v>
      </c>
      <c r="N47" s="117">
        <f>IF(ISNUMBER(SEARCH('Карта учёта'!$B$22,Расходка[Наименование расходного материала])),MAX($N$1:N46)+1,0)</f>
        <v>46</v>
      </c>
      <c r="O47" s="117">
        <f>IF(ISNUMBER(SEARCH('Карта учёта'!$B$23,Расходка[Наименование расходного материала])),MAX($O$1:O46)+1,0)</f>
        <v>46</v>
      </c>
      <c r="P47" s="117">
        <f>IF(ISNUMBER(SEARCH('Карта учёта'!$B$24,Расходка[Наименование расходного материала])),MAX($P$1:P46)+1,0)</f>
        <v>46</v>
      </c>
      <c r="Q47" s="117">
        <f>IF(ISNUMBER(SEARCH('Карта учёта'!$B$25,Расходка[Наименование расходного материала])),MAX($Q$1:Q46)+1,0)</f>
        <v>46</v>
      </c>
      <c r="R47" s="116" t="str">
        <f>IFERROR(INDEX(Расходка[Наименование расходного материала],MATCH(Расходка[№],Поиск_расходки[Индекс1],0)),"")</f>
        <v/>
      </c>
      <c r="S47" s="116" t="str">
        <f>IFERROR(INDEX(Расходка[Наименование расходного материала],MATCH(Расходка[№],Поиск_расходки[Индекс2],0)),"")</f>
        <v/>
      </c>
      <c r="T47" s="116" t="str">
        <f>IFERROR(INDEX(Расходка[Наименование расходного материала],MATCH(Расходка[№],Поиск_расходки[Индекс3],0)),"")</f>
        <v/>
      </c>
      <c r="U47" s="116" t="str">
        <f>IFERROR(INDEX(Расходка[Наименование расходного материала],MATCH(Расходка[№],Поиск_расходки[Индекс4],0)),"")</f>
        <v/>
      </c>
      <c r="V47" s="116" t="str">
        <f>IFERROR(INDEX(Расходка[Наименование расходного материала],MATCH(Расходка[№],Поиск_расходки[Индекс5],0)),"")</f>
        <v/>
      </c>
      <c r="W47" s="116" t="str">
        <f>IFERROR(INDEX(Расходка[Наименование расходного материала],MATCH(Расходка[№],Поиск_расходки[Индекс6],0)),"")</f>
        <v>DES, NanoMed</v>
      </c>
      <c r="X47" s="116" t="str">
        <f>IFERROR(INDEX(Расходка[Наименование расходного материала],MATCH(Расходка[№],Поиск_расходки[Индекс7],0)),"")</f>
        <v>DES, NanoMed</v>
      </c>
      <c r="Y47" s="116" t="str">
        <f>IFERROR(INDEX(Расходка[Наименование расходного материала],MATCH(Расходка[№],Поиск_расходки[Индекс8],0)),"")</f>
        <v>DES, NanoMed</v>
      </c>
      <c r="Z47" s="116" t="str">
        <f>IFERROR(INDEX(Расходка[Наименование расходного материала],MATCH(Расходка[№],Поиск_расходки[Индекс9],0)),"")</f>
        <v>DES, NanoMed</v>
      </c>
      <c r="AA47" s="116" t="str">
        <f>IFERROR(INDEX(Расходка[Наименование расходного материала],MATCH(Расходка[№],Поиск_расходки[Индекс10],0)),"")</f>
        <v>DES, NanoMed</v>
      </c>
      <c r="AB47" s="116" t="str">
        <f>IFERROR(INDEX(Расходка[Наименование расходного материала],MATCH(Расходка[№],Поиск_расходки[Индекс11],0)),"")</f>
        <v>DES, NanoMed</v>
      </c>
      <c r="AC47" s="116" t="str">
        <f>IFERROR(INDEX(Расходка[Наименование расходного материала],MATCH(Расходка[№],Поиск_расходки[Индекс12],0)),"")</f>
        <v>DES, NanoMed</v>
      </c>
      <c r="AD47" s="116" t="str">
        <f>IFERROR(INDEX(Расходка[Наименование расходного материала],MATCH(Расходка[№],Поиск_расходки[Индекс13],0)),"")</f>
        <v>DES, NanoMed</v>
      </c>
      <c r="AF47" s="4" t="s">
        <v>6</v>
      </c>
      <c r="AG47" s="4" t="s">
        <v>449</v>
      </c>
    </row>
    <row r="48" spans="1:33">
      <c r="A48">
        <v>47</v>
      </c>
      <c r="B48" t="s">
        <v>6</v>
      </c>
      <c r="C48" s="132" t="s">
        <v>324</v>
      </c>
      <c r="E48" s="117">
        <f>IF(ISNUMBER(SEARCH('Карта учёта'!$B$13,Расходка[[#This Row],[Наименование расходного материала]])),MAX($E$1:E47)+1,0)</f>
        <v>0</v>
      </c>
      <c r="F48" s="117">
        <f>IF(ISNUMBER(SEARCH('Карта учёта'!$B$14,Расходка[[#This Row],[Наименование расходного материала]])),MAX($F$1:F47)+1,0)</f>
        <v>0</v>
      </c>
      <c r="G48" s="117">
        <f>IF(ISNUMBER(SEARCH('Карта учёта'!$B$15,Расходка[Наименование расходного материала])),MAX($G$1:G47)+1,0)</f>
        <v>1</v>
      </c>
      <c r="H48" s="117">
        <f>IF(ISNUMBER(SEARCH('Карта учёта'!$B$16,Расходка[Наименование расходного материала])),MAX($H$1:H47)+1,0)</f>
        <v>0</v>
      </c>
      <c r="I48" s="117">
        <f>IF(ISNUMBER(SEARCH('Карта учёта'!$B$17,Расходка[Наименование расходного материала])),MAX($I$1:I47)+1,0)</f>
        <v>0</v>
      </c>
      <c r="J48" s="117">
        <f>IF(ISNUMBER(SEARCH('Карта учёта'!$B$18,Расходка[Наименование расходного материала])),MAX($J$1:J47)+1,0)</f>
        <v>47</v>
      </c>
      <c r="K48" s="117">
        <f>IF(ISNUMBER(SEARCH('Карта учёта'!$B$19,Расходка[Наименование расходного материала])),MAX($K$1:K47)+1,0)</f>
        <v>47</v>
      </c>
      <c r="L48" s="117">
        <f>IF(ISNUMBER(SEARCH('Карта учёта'!$B$20,Расходка[Наименование расходного материала])),MAX($L$1:L47)+1,0)</f>
        <v>47</v>
      </c>
      <c r="M48" s="117">
        <f>IF(ISNUMBER(SEARCH('Карта учёта'!$B$21,Расходка[Наименование расходного материала])),MAX($M$1:M47)+1,0)</f>
        <v>47</v>
      </c>
      <c r="N48" s="117">
        <f>IF(ISNUMBER(SEARCH('Карта учёта'!$B$22,Расходка[Наименование расходного материала])),MAX($N$1:N47)+1,0)</f>
        <v>47</v>
      </c>
      <c r="O48" s="117">
        <f>IF(ISNUMBER(SEARCH('Карта учёта'!$B$23,Расходка[Наименование расходного материала])),MAX($O$1:O47)+1,0)</f>
        <v>47</v>
      </c>
      <c r="P48" s="117">
        <f>IF(ISNUMBER(SEARCH('Карта учёта'!$B$24,Расходка[Наименование расходного материала])),MAX($P$1:P47)+1,0)</f>
        <v>47</v>
      </c>
      <c r="Q48" s="117">
        <f>IF(ISNUMBER(SEARCH('Карта учёта'!$B$25,Расходка[Наименование расходного материала])),MAX($Q$1:Q47)+1,0)</f>
        <v>47</v>
      </c>
      <c r="R48" s="116" t="str">
        <f>IFERROR(INDEX(Расходка[Наименование расходного материала],MATCH(Расходка[№],Поиск_расходки[Индекс1],0)),"")</f>
        <v/>
      </c>
      <c r="S48" s="116" t="str">
        <f>IFERROR(INDEX(Расходка[Наименование расходного материала],MATCH(Расходка[№],Поиск_расходки[Индекс2],0)),"")</f>
        <v/>
      </c>
      <c r="T48" s="116" t="str">
        <f>IFERROR(INDEX(Расходка[Наименование расходного материала],MATCH(Расходка[№],Поиск_расходки[Индекс3],0)),"")</f>
        <v/>
      </c>
      <c r="U48" s="116" t="str">
        <f>IFERROR(INDEX(Расходка[Наименование расходного материала],MATCH(Расходка[№],Поиск_расходки[Индекс4],0)),"")</f>
        <v/>
      </c>
      <c r="V48" s="116" t="str">
        <f>IFERROR(INDEX(Расходка[Наименование расходного материала],MATCH(Расходка[№],Поиск_расходки[Индекс5],0)),"")</f>
        <v/>
      </c>
      <c r="W48" s="116" t="str">
        <f>IFERROR(INDEX(Расходка[Наименование расходного материала],MATCH(Расходка[№],Поиск_расходки[Индекс6],0)),"")</f>
        <v>DES, Resolute Integtity</v>
      </c>
      <c r="X48" s="116" t="str">
        <f>IFERROR(INDEX(Расходка[Наименование расходного материала],MATCH(Расходка[№],Поиск_расходки[Индекс7],0)),"")</f>
        <v>DES, Resolute Integtity</v>
      </c>
      <c r="Y48" s="116" t="str">
        <f>IFERROR(INDEX(Расходка[Наименование расходного материала],MATCH(Расходка[№],Поиск_расходки[Индекс8],0)),"")</f>
        <v>DES, Resolute Integtity</v>
      </c>
      <c r="Z48" s="116" t="str">
        <f>IFERROR(INDEX(Расходка[Наименование расходного материала],MATCH(Расходка[№],Поиск_расходки[Индекс9],0)),"")</f>
        <v>DES, Resolute Integtity</v>
      </c>
      <c r="AA48" s="116" t="str">
        <f>IFERROR(INDEX(Расходка[Наименование расходного материала],MATCH(Расходка[№],Поиск_расходки[Индекс10],0)),"")</f>
        <v>DES, Resolute Integtity</v>
      </c>
      <c r="AB48" s="116" t="str">
        <f>IFERROR(INDEX(Расходка[Наименование расходного материала],MATCH(Расходка[№],Поиск_расходки[Индекс11],0)),"")</f>
        <v>DES, Resolute Integtity</v>
      </c>
      <c r="AC48" s="116" t="str">
        <f>IFERROR(INDEX(Расходка[Наименование расходного материала],MATCH(Расходка[№],Поиск_расходки[Индекс12],0)),"")</f>
        <v>DES, Resolute Integtity</v>
      </c>
      <c r="AD48" s="116" t="str">
        <f>IFERROR(INDEX(Расходка[Наименование расходного материала],MATCH(Расходка[№],Поиск_расходки[Индекс13],0)),"")</f>
        <v>DES, Resolute Integtity</v>
      </c>
      <c r="AF48" s="4" t="s">
        <v>6</v>
      </c>
      <c r="AG48" s="4" t="s">
        <v>450</v>
      </c>
    </row>
    <row r="49" spans="1:33">
      <c r="A49">
        <v>48</v>
      </c>
      <c r="B49" t="s">
        <v>6</v>
      </c>
      <c r="C49" t="s">
        <v>358</v>
      </c>
      <c r="E49" s="117">
        <f>IF(ISNUMBER(SEARCH('Карта учёта'!$B$13,Расходка[[#This Row],[Наименование расходного материала]])),MAX($E$1:E48)+1,0)</f>
        <v>0</v>
      </c>
      <c r="F49" s="117">
        <f>IF(ISNUMBER(SEARCH('Карта учёта'!$B$14,Расходка[[#This Row],[Наименование расходного материала]])),MAX($F$1:F48)+1,0)</f>
        <v>0</v>
      </c>
      <c r="G49" s="117">
        <f>IF(ISNUMBER(SEARCH('Карта учёта'!$B$15,Расходка[Наименование расходного материала])),MAX($G$1:G48)+1,0)</f>
        <v>0</v>
      </c>
      <c r="H49" s="117">
        <f>IF(ISNUMBER(SEARCH('Карта учёта'!$B$16,Расходка[Наименование расходного материала])),MAX($H$1:H48)+1,0)</f>
        <v>0</v>
      </c>
      <c r="I49" s="117">
        <f>IF(ISNUMBER(SEARCH('Карта учёта'!$B$17,Расходка[Наименование расходного материала])),MAX($I$1:I48)+1,0)</f>
        <v>0</v>
      </c>
      <c r="J49" s="117">
        <f>IF(ISNUMBER(SEARCH('Карта учёта'!$B$18,Расходка[Наименование расходного материала])),MAX($J$1:J48)+1,0)</f>
        <v>48</v>
      </c>
      <c r="K49" s="117">
        <f>IF(ISNUMBER(SEARCH('Карта учёта'!$B$19,Расходка[Наименование расходного материала])),MAX($K$1:K48)+1,0)</f>
        <v>48</v>
      </c>
      <c r="L49" s="117">
        <f>IF(ISNUMBER(SEARCH('Карта учёта'!$B$20,Расходка[Наименование расходного материала])),MAX($L$1:L48)+1,0)</f>
        <v>48</v>
      </c>
      <c r="M49" s="117">
        <f>IF(ISNUMBER(SEARCH('Карта учёта'!$B$21,Расходка[Наименование расходного материала])),MAX($M$1:M48)+1,0)</f>
        <v>48</v>
      </c>
      <c r="N49" s="117">
        <f>IF(ISNUMBER(SEARCH('Карта учёта'!$B$22,Расходка[Наименование расходного материала])),MAX($N$1:N48)+1,0)</f>
        <v>48</v>
      </c>
      <c r="O49" s="117">
        <f>IF(ISNUMBER(SEARCH('Карта учёта'!$B$23,Расходка[Наименование расходного материала])),MAX($O$1:O48)+1,0)</f>
        <v>48</v>
      </c>
      <c r="P49" s="117">
        <f>IF(ISNUMBER(SEARCH('Карта учёта'!$B$24,Расходка[Наименование расходного материала])),MAX($P$1:P48)+1,0)</f>
        <v>48</v>
      </c>
      <c r="Q49" s="117">
        <f>IF(ISNUMBER(SEARCH('Карта учёта'!$B$25,Расходка[Наименование расходного материала])),MAX($Q$1:Q48)+1,0)</f>
        <v>48</v>
      </c>
      <c r="R49" s="116" t="str">
        <f>IFERROR(INDEX(Расходка[Наименование расходного материала],MATCH(Расходка[№],Поиск_расходки[Индекс1],0)),"")</f>
        <v/>
      </c>
      <c r="S49" s="116" t="str">
        <f>IFERROR(INDEX(Расходка[Наименование расходного материала],MATCH(Расходка[№],Поиск_расходки[Индекс2],0)),"")</f>
        <v/>
      </c>
      <c r="T49" s="116" t="str">
        <f>IFERROR(INDEX(Расходка[Наименование расходного материала],MATCH(Расходка[№],Поиск_расходки[Индекс3],0)),"")</f>
        <v/>
      </c>
      <c r="U49" s="116" t="str">
        <f>IFERROR(INDEX(Расходка[Наименование расходного материала],MATCH(Расходка[№],Поиск_расходки[Индекс4],0)),"")</f>
        <v/>
      </c>
      <c r="V49" s="116" t="str">
        <f>IFERROR(INDEX(Расходка[Наименование расходного материала],MATCH(Расходка[№],Поиск_расходки[Индекс5],0)),"")</f>
        <v/>
      </c>
      <c r="W49" s="116" t="str">
        <f>IFERROR(INDEX(Расходка[Наименование расходного материала],MATCH(Расходка[№],Поиск_расходки[Индекс6],0)),"")</f>
        <v>DES, Yukon Chrome PC</v>
      </c>
      <c r="X49" s="116" t="str">
        <f>IFERROR(INDEX(Расходка[Наименование расходного материала],MATCH(Расходка[№],Поиск_расходки[Индекс7],0)),"")</f>
        <v>DES, Yukon Chrome PC</v>
      </c>
      <c r="Y49" s="116" t="str">
        <f>IFERROR(INDEX(Расходка[Наименование расходного материала],MATCH(Расходка[№],Поиск_расходки[Индекс8],0)),"")</f>
        <v>DES, Yukon Chrome PC</v>
      </c>
      <c r="Z49" s="116" t="str">
        <f>IFERROR(INDEX(Расходка[Наименование расходного материала],MATCH(Расходка[№],Поиск_расходки[Индекс9],0)),"")</f>
        <v>DES, Yukon Chrome PC</v>
      </c>
      <c r="AA49" s="116" t="str">
        <f>IFERROR(INDEX(Расходка[Наименование расходного материала],MATCH(Расходка[№],Поиск_расходки[Индекс10],0)),"")</f>
        <v>DES, Yukon Chrome PC</v>
      </c>
      <c r="AB49" s="116" t="str">
        <f>IFERROR(INDEX(Расходка[Наименование расходного материала],MATCH(Расходка[№],Поиск_расходки[Индекс11],0)),"")</f>
        <v>DES, Yukon Chrome PC</v>
      </c>
      <c r="AC49" s="116" t="str">
        <f>IFERROR(INDEX(Расходка[Наименование расходного материала],MATCH(Расходка[№],Поиск_расходки[Индекс12],0)),"")</f>
        <v>DES, Yukon Chrome PC</v>
      </c>
      <c r="AD49" s="116" t="str">
        <f>IFERROR(INDEX(Расходка[Наименование расходного материала],MATCH(Расходка[№],Поиск_расходки[Индекс13],0)),"")</f>
        <v>DES, Yukon Chrome PC</v>
      </c>
      <c r="AF49" s="4" t="s">
        <v>6</v>
      </c>
      <c r="AG49" s="4" t="s">
        <v>451</v>
      </c>
    </row>
    <row r="50" spans="1:33">
      <c r="A50">
        <v>49</v>
      </c>
      <c r="B50" t="s">
        <v>6</v>
      </c>
      <c r="C50" s="165" t="s">
        <v>390</v>
      </c>
      <c r="E50" s="117">
        <f>IF(ISNUMBER(SEARCH('Карта учёта'!$B$13,Расходка[[#This Row],[Наименование расходного материала]])),MAX($E$1:E49)+1,0)</f>
        <v>0</v>
      </c>
      <c r="F50" s="117">
        <f>IF(ISNUMBER(SEARCH('Карта учёта'!$B$14,Расходка[[#This Row],[Наименование расходного материала]])),MAX($F$1:F49)+1,0)</f>
        <v>0</v>
      </c>
      <c r="G50" s="117">
        <f>IF(ISNUMBER(SEARCH('Карта учёта'!$B$15,Расходка[Наименование расходного материала])),MAX($G$1:G49)+1,0)</f>
        <v>0</v>
      </c>
      <c r="H50" s="117">
        <f>IF(ISNUMBER(SEARCH('Карта учёта'!$B$16,Расходка[Наименование расходного материала])),MAX($H$1:H49)+1,0)</f>
        <v>0</v>
      </c>
      <c r="I50" s="117">
        <f>IF(ISNUMBER(SEARCH('Карта учёта'!$B$17,Расходка[Наименование расходного материала])),MAX($I$1:I49)+1,0)</f>
        <v>0</v>
      </c>
      <c r="J50" s="117">
        <f>IF(ISNUMBER(SEARCH('Карта учёта'!$B$18,Расходка[Наименование расходного материала])),MAX($J$1:J49)+1,0)</f>
        <v>49</v>
      </c>
      <c r="K50" s="117">
        <f>IF(ISNUMBER(SEARCH('Карта учёта'!$B$19,Расходка[Наименование расходного материала])),MAX($K$1:K49)+1,0)</f>
        <v>49</v>
      </c>
      <c r="L50" s="117">
        <f>IF(ISNUMBER(SEARCH('Карта учёта'!$B$20,Расходка[Наименование расходного материала])),MAX($L$1:L49)+1,0)</f>
        <v>49</v>
      </c>
      <c r="M50" s="117">
        <f>IF(ISNUMBER(SEARCH('Карта учёта'!$B$21,Расходка[Наименование расходного материала])),MAX($M$1:M49)+1,0)</f>
        <v>49</v>
      </c>
      <c r="N50" s="117">
        <f>IF(ISNUMBER(SEARCH('Карта учёта'!$B$22,Расходка[Наименование расходного материала])),MAX($N$1:N49)+1,0)</f>
        <v>49</v>
      </c>
      <c r="O50" s="117">
        <f>IF(ISNUMBER(SEARCH('Карта учёта'!$B$23,Расходка[Наименование расходного материала])),MAX($O$1:O49)+1,0)</f>
        <v>49</v>
      </c>
      <c r="P50" s="117">
        <f>IF(ISNUMBER(SEARCH('Карта учёта'!$B$24,Расходка[Наименование расходного материала])),MAX($P$1:P49)+1,0)</f>
        <v>49</v>
      </c>
      <c r="Q50" s="117">
        <f>IF(ISNUMBER(SEARCH('Карта учёта'!$B$25,Расходка[Наименование расходного материала])),MAX($Q$1:Q49)+1,0)</f>
        <v>49</v>
      </c>
      <c r="R50" s="116" t="str">
        <f>IFERROR(INDEX(Расходка[Наименование расходного материала],MATCH(Расходка[№],Поиск_расходки[Индекс1],0)),"")</f>
        <v/>
      </c>
      <c r="S50" s="116" t="str">
        <f>IFERROR(INDEX(Расходка[Наименование расходного материала],MATCH(Расходка[№],Поиск_расходки[Индекс2],0)),"")</f>
        <v/>
      </c>
      <c r="T50" s="116" t="str">
        <f>IFERROR(INDEX(Расходка[Наименование расходного материала],MATCH(Расходка[№],Поиск_расходки[Индекс3],0)),"")</f>
        <v/>
      </c>
      <c r="U50" s="116" t="str">
        <f>IFERROR(INDEX(Расходка[Наименование расходного материала],MATCH(Расходка[№],Поиск_расходки[Индекс4],0)),"")</f>
        <v/>
      </c>
      <c r="V50" s="116" t="str">
        <f>IFERROR(INDEX(Расходка[Наименование расходного материала],MATCH(Расходка[№],Поиск_расходки[Индекс5],0)),"")</f>
        <v/>
      </c>
      <c r="W50" s="116" t="str">
        <f>IFERROR(INDEX(Расходка[Наименование расходного материала],MATCH(Расходка[№],Поиск_расходки[Индекс6],0)),"")</f>
        <v>DES, Firehawk</v>
      </c>
      <c r="X50" s="116" t="str">
        <f>IFERROR(INDEX(Расходка[Наименование расходного материала],MATCH(Расходка[№],Поиск_расходки[Индекс7],0)),"")</f>
        <v>DES, Firehawk</v>
      </c>
      <c r="Y50" s="116" t="str">
        <f>IFERROR(INDEX(Расходка[Наименование расходного материала],MATCH(Расходка[№],Поиск_расходки[Индекс8],0)),"")</f>
        <v>DES, Firehawk</v>
      </c>
      <c r="Z50" s="116" t="str">
        <f>IFERROR(INDEX(Расходка[Наименование расходного материала],MATCH(Расходка[№],Поиск_расходки[Индекс9],0)),"")</f>
        <v>DES, Firehawk</v>
      </c>
      <c r="AA50" s="116" t="str">
        <f>IFERROR(INDEX(Расходка[Наименование расходного материала],MATCH(Расходка[№],Поиск_расходки[Индекс10],0)),"")</f>
        <v>DES, Firehawk</v>
      </c>
      <c r="AB50" s="116" t="str">
        <f>IFERROR(INDEX(Расходка[Наименование расходного материала],MATCH(Расходка[№],Поиск_расходки[Индекс11],0)),"")</f>
        <v>DES, Firehawk</v>
      </c>
      <c r="AC50" s="116" t="str">
        <f>IFERROR(INDEX(Расходка[Наименование расходного материала],MATCH(Расходка[№],Поиск_расходки[Индекс12],0)),"")</f>
        <v>DES, Firehawk</v>
      </c>
      <c r="AD50" s="116" t="str">
        <f>IFERROR(INDEX(Расходка[Наименование расходного материала],MATCH(Расходка[№],Поиск_расходки[Индекс13],0)),"")</f>
        <v>DES, Firehawk</v>
      </c>
      <c r="AF50" s="4" t="s">
        <v>6</v>
      </c>
      <c r="AG50" s="4" t="s">
        <v>452</v>
      </c>
    </row>
    <row r="51" spans="1:33">
      <c r="A51">
        <v>50</v>
      </c>
      <c r="B51" t="s">
        <v>6</v>
      </c>
      <c r="C51" t="s">
        <v>389</v>
      </c>
      <c r="E51" s="117">
        <f>IF(ISNUMBER(SEARCH('Карта учёта'!$B$13,Расходка[[#This Row],[Наименование расходного материала]])),MAX($E$1:E50)+1,0)</f>
        <v>0</v>
      </c>
      <c r="F51" s="117">
        <f>IF(ISNUMBER(SEARCH('Карта учёта'!$B$14,Расходка[[#This Row],[Наименование расходного материала]])),MAX($F$1:F50)+1,0)</f>
        <v>0</v>
      </c>
      <c r="G51" s="117">
        <f>IF(ISNUMBER(SEARCH('Карта учёта'!$B$15,Расходка[Наименование расходного материала])),MAX($G$1:G50)+1,0)</f>
        <v>0</v>
      </c>
      <c r="H51" s="117">
        <f>IF(ISNUMBER(SEARCH('Карта учёта'!$B$16,Расходка[Наименование расходного материала])),MAX($H$1:H50)+1,0)</f>
        <v>0</v>
      </c>
      <c r="I51" s="117">
        <f>IF(ISNUMBER(SEARCH('Карта учёта'!$B$17,Расходка[Наименование расходного материала])),MAX($I$1:I50)+1,0)</f>
        <v>0</v>
      </c>
      <c r="J51" s="117">
        <f>IF(ISNUMBER(SEARCH('Карта учёта'!$B$18,Расходка[Наименование расходного материала])),MAX($J$1:J50)+1,0)</f>
        <v>50</v>
      </c>
      <c r="K51" s="117">
        <f>IF(ISNUMBER(SEARCH('Карта учёта'!$B$19,Расходка[Наименование расходного материала])),MAX($K$1:K50)+1,0)</f>
        <v>50</v>
      </c>
      <c r="L51" s="117">
        <f>IF(ISNUMBER(SEARCH('Карта учёта'!$B$20,Расходка[Наименование расходного материала])),MAX($L$1:L50)+1,0)</f>
        <v>50</v>
      </c>
      <c r="M51" s="117">
        <f>IF(ISNUMBER(SEARCH('Карта учёта'!$B$21,Расходка[Наименование расходного материала])),MAX($M$1:M50)+1,0)</f>
        <v>50</v>
      </c>
      <c r="N51" s="117">
        <f>IF(ISNUMBER(SEARCH('Карта учёта'!$B$22,Расходка[Наименование расходного материала])),MAX($N$1:N50)+1,0)</f>
        <v>50</v>
      </c>
      <c r="O51" s="117">
        <f>IF(ISNUMBER(SEARCH('Карта учёта'!$B$23,Расходка[Наименование расходного материала])),MAX($O$1:O50)+1,0)</f>
        <v>50</v>
      </c>
      <c r="P51" s="117">
        <f>IF(ISNUMBER(SEARCH('Карта учёта'!$B$24,Расходка[Наименование расходного материала])),MAX($P$1:P50)+1,0)</f>
        <v>50</v>
      </c>
      <c r="Q51" s="117">
        <f>IF(ISNUMBER(SEARCH('Карта учёта'!$B$25,Расходка[Наименование расходного материала])),MAX($Q$1:Q50)+1,0)</f>
        <v>50</v>
      </c>
      <c r="R51" s="116" t="str">
        <f>IFERROR(INDEX(Расходка[Наименование расходного материала],MATCH(Расходка[№],Поиск_расходки[Индекс1],0)),"")</f>
        <v/>
      </c>
      <c r="S51" s="116" t="str">
        <f>IFERROR(INDEX(Расходка[Наименование расходного материала],MATCH(Расходка[№],Поиск_расходки[Индекс2],0)),"")</f>
        <v/>
      </c>
      <c r="T51" s="116" t="str">
        <f>IFERROR(INDEX(Расходка[Наименование расходного материала],MATCH(Расходка[№],Поиск_расходки[Индекс3],0)),"")</f>
        <v/>
      </c>
      <c r="U51" s="116" t="str">
        <f>IFERROR(INDEX(Расходка[Наименование расходного материала],MATCH(Расходка[№],Поиск_расходки[Индекс4],0)),"")</f>
        <v/>
      </c>
      <c r="V51" s="116" t="str">
        <f>IFERROR(INDEX(Расходка[Наименование расходного материала],MATCH(Расходка[№],Поиск_расходки[Индекс5],0)),"")</f>
        <v/>
      </c>
      <c r="W51" s="116" t="str">
        <f>IFERROR(INDEX(Расходка[Наименование расходного материала],MATCH(Расходка[№],Поиск_расходки[Индекс6],0)),"")</f>
        <v>DES, Resolute Onyx</v>
      </c>
      <c r="X51" s="116" t="str">
        <f>IFERROR(INDEX(Расходка[Наименование расходного материала],MATCH(Расходка[№],Поиск_расходки[Индекс7],0)),"")</f>
        <v>DES, Resolute Onyx</v>
      </c>
      <c r="Y51" s="116" t="str">
        <f>IFERROR(INDEX(Расходка[Наименование расходного материала],MATCH(Расходка[№],Поиск_расходки[Индекс8],0)),"")</f>
        <v>DES, Resolute Onyx</v>
      </c>
      <c r="Z51" s="116" t="str">
        <f>IFERROR(INDEX(Расходка[Наименование расходного материала],MATCH(Расходка[№],Поиск_расходки[Индекс9],0)),"")</f>
        <v>DES, Resolute Onyx</v>
      </c>
      <c r="AA51" s="116" t="str">
        <f>IFERROR(INDEX(Расходка[Наименование расходного материала],MATCH(Расходка[№],Поиск_расходки[Индекс10],0)),"")</f>
        <v>DES, Resolute Onyx</v>
      </c>
      <c r="AB51" s="116" t="str">
        <f>IFERROR(INDEX(Расходка[Наименование расходного материала],MATCH(Расходка[№],Поиск_расходки[Индекс11],0)),"")</f>
        <v>DES, Resolute Onyx</v>
      </c>
      <c r="AC51" s="116" t="str">
        <f>IFERROR(INDEX(Расходка[Наименование расходного материала],MATCH(Расходка[№],Поиск_расходки[Индекс12],0)),"")</f>
        <v>DES, Resolute Onyx</v>
      </c>
      <c r="AD51" s="116" t="str">
        <f>IFERROR(INDEX(Расходка[Наименование расходного материала],MATCH(Расходка[№],Поиск_расходки[Индекс13],0)),"")</f>
        <v>DES, Resolute Onyx</v>
      </c>
      <c r="AF51" s="4" t="s">
        <v>6</v>
      </c>
      <c r="AG51" s="4" t="s">
        <v>453</v>
      </c>
    </row>
    <row r="52" spans="1:33">
      <c r="A52">
        <v>51</v>
      </c>
      <c r="B52" t="s">
        <v>95</v>
      </c>
      <c r="C52" s="1" t="s">
        <v>325</v>
      </c>
      <c r="E52" s="117">
        <f>IF(ISNUMBER(SEARCH('Карта учёта'!$B$13,Расходка[[#This Row],[Наименование расходного материала]])),MAX($E$1:E51)+1,0)</f>
        <v>0</v>
      </c>
      <c r="F52" s="117">
        <f>IF(ISNUMBER(SEARCH('Карта учёта'!$B$14,Расходка[[#This Row],[Наименование расходного материала]])),MAX($F$1:F51)+1,0)</f>
        <v>0</v>
      </c>
      <c r="G52" s="117">
        <f>IF(ISNUMBER(SEARCH('Карта учёта'!$B$15,Расходка[Наименование расходного материала])),MAX($G$1:G51)+1,0)</f>
        <v>0</v>
      </c>
      <c r="H52" s="117">
        <f>IF(ISNUMBER(SEARCH('Карта учёта'!$B$16,Расходка[Наименование расходного материала])),MAX($H$1:H51)+1,0)</f>
        <v>0</v>
      </c>
      <c r="I52" s="117">
        <f>IF(ISNUMBER(SEARCH('Карта учёта'!$B$17,Расходка[Наименование расходного материала])),MAX($I$1:I51)+1,0)</f>
        <v>0</v>
      </c>
      <c r="J52" s="117">
        <f>IF(ISNUMBER(SEARCH('Карта учёта'!$B$18,Расходка[Наименование расходного материала])),MAX($J$1:J51)+1,0)</f>
        <v>51</v>
      </c>
      <c r="K52" s="117">
        <f>IF(ISNUMBER(SEARCH('Карта учёта'!$B$19,Расходка[Наименование расходного материала])),MAX($K$1:K51)+1,0)</f>
        <v>51</v>
      </c>
      <c r="L52" s="117">
        <f>IF(ISNUMBER(SEARCH('Карта учёта'!$B$20,Расходка[Наименование расходного материала])),MAX($L$1:L51)+1,0)</f>
        <v>51</v>
      </c>
      <c r="M52" s="117">
        <f>IF(ISNUMBER(SEARCH('Карта учёта'!$B$21,Расходка[Наименование расходного материала])),MAX($M$1:M51)+1,0)</f>
        <v>51</v>
      </c>
      <c r="N52" s="117">
        <f>IF(ISNUMBER(SEARCH('Карта учёта'!$B$22,Расходка[Наименование расходного материала])),MAX($N$1:N51)+1,0)</f>
        <v>51</v>
      </c>
      <c r="O52" s="117">
        <f>IF(ISNUMBER(SEARCH('Карта учёта'!$B$23,Расходка[Наименование расходного материала])),MAX($O$1:O51)+1,0)</f>
        <v>51</v>
      </c>
      <c r="P52" s="117">
        <f>IF(ISNUMBER(SEARCH('Карта учёта'!$B$24,Расходка[Наименование расходного материала])),MAX($P$1:P51)+1,0)</f>
        <v>51</v>
      </c>
      <c r="Q52" s="117">
        <f>IF(ISNUMBER(SEARCH('Карта учёта'!$B$25,Расходка[Наименование расходного материала])),MAX($Q$1:Q51)+1,0)</f>
        <v>51</v>
      </c>
      <c r="R52" s="116" t="str">
        <f>IFERROR(INDEX(Расходка[Наименование расходного материала],MATCH(Расходка[№],Поиск_расходки[Индекс1],0)),"")</f>
        <v/>
      </c>
      <c r="S52" s="116" t="str">
        <f>IFERROR(INDEX(Расходка[Наименование расходного материала],MATCH(Расходка[№],Поиск_расходки[Индекс2],0)),"")</f>
        <v/>
      </c>
      <c r="T52" s="116" t="str">
        <f>IFERROR(INDEX(Расходка[Наименование расходного материала],MATCH(Расходка[№],Поиск_расходки[Индекс3],0)),"")</f>
        <v/>
      </c>
      <c r="U52" s="116" t="str">
        <f>IFERROR(INDEX(Расходка[Наименование расходного материала],MATCH(Расходка[№],Поиск_расходки[Индекс4],0)),"")</f>
        <v/>
      </c>
      <c r="V52" s="116" t="str">
        <f>IFERROR(INDEX(Расходка[Наименование расходного материала],MATCH(Расходка[№],Поиск_расходки[Индекс5],0)),"")</f>
        <v/>
      </c>
      <c r="W52" s="116" t="str">
        <f>IFERROR(INDEX(Расходка[Наименование расходного материала],MATCH(Расходка[№],Поиск_расходки[Индекс6],0)),"")</f>
        <v>Guidezilla™ II 6F</v>
      </c>
      <c r="X52" s="116" t="str">
        <f>IFERROR(INDEX(Расходка[Наименование расходного материала],MATCH(Расходка[№],Поиск_расходки[Индекс7],0)),"")</f>
        <v>Guidezilla™ II 6F</v>
      </c>
      <c r="Y52" s="116" t="str">
        <f>IFERROR(INDEX(Расходка[Наименование расходного материала],MATCH(Расходка[№],Поиск_расходки[Индекс8],0)),"")</f>
        <v>Guidezilla™ II 6F</v>
      </c>
      <c r="Z52" s="116" t="str">
        <f>IFERROR(INDEX(Расходка[Наименование расходного материала],MATCH(Расходка[№],Поиск_расходки[Индекс9],0)),"")</f>
        <v>Guidezilla™ II 6F</v>
      </c>
      <c r="AA52" s="116" t="str">
        <f>IFERROR(INDEX(Расходка[Наименование расходного материала],MATCH(Расходка[№],Поиск_расходки[Индекс10],0)),"")</f>
        <v>Guidezilla™ II 6F</v>
      </c>
      <c r="AB52" s="116" t="str">
        <f>IFERROR(INDEX(Расходка[Наименование расходного материала],MATCH(Расходка[№],Поиск_расходки[Индекс11],0)),"")</f>
        <v>Guidezilla™ II 6F</v>
      </c>
      <c r="AC52" s="116" t="str">
        <f>IFERROR(INDEX(Расходка[Наименование расходного материала],MATCH(Расходка[№],Поиск_расходки[Индекс12],0)),"")</f>
        <v>Guidezilla™ II 6F</v>
      </c>
      <c r="AD52" s="116" t="str">
        <f>IFERROR(INDEX(Расходка[Наименование расходного материала],MATCH(Расходка[№],Поиск_расходки[Индекс13],0)),"")</f>
        <v>Guidezilla™ II 6F</v>
      </c>
      <c r="AF52" s="4" t="s">
        <v>6</v>
      </c>
      <c r="AG52" s="4" t="s">
        <v>454</v>
      </c>
    </row>
    <row r="53" spans="1:33">
      <c r="A53">
        <v>52</v>
      </c>
      <c r="B53" t="s">
        <v>95</v>
      </c>
      <c r="C53" s="1" t="s">
        <v>344</v>
      </c>
      <c r="E53" s="117">
        <f>IF(ISNUMBER(SEARCH('Карта учёта'!$B$13,Расходка[[#This Row],[Наименование расходного материала]])),MAX($E$1:E52)+1,0)</f>
        <v>0</v>
      </c>
      <c r="F53" s="117">
        <f>IF(ISNUMBER(SEARCH('Карта учёта'!$B$14,Расходка[[#This Row],[Наименование расходного материала]])),MAX($F$1:F52)+1,0)</f>
        <v>0</v>
      </c>
      <c r="G53" s="117">
        <f>IF(ISNUMBER(SEARCH('Карта учёта'!$B$15,Расходка[Наименование расходного материала])),MAX($G$1:G52)+1,0)</f>
        <v>0</v>
      </c>
      <c r="H53" s="117">
        <f>IF(ISNUMBER(SEARCH('Карта учёта'!$B$16,Расходка[Наименование расходного материала])),MAX($H$1:H52)+1,0)</f>
        <v>0</v>
      </c>
      <c r="I53" s="117">
        <f>IF(ISNUMBER(SEARCH('Карта учёта'!$B$17,Расходка[Наименование расходного материала])),MAX($I$1:I52)+1,0)</f>
        <v>0</v>
      </c>
      <c r="J53" s="117">
        <f>IF(ISNUMBER(SEARCH('Карта учёта'!$B$18,Расходка[Наименование расходного материала])),MAX($J$1:J52)+1,0)</f>
        <v>52</v>
      </c>
      <c r="K53" s="117">
        <f>IF(ISNUMBER(SEARCH('Карта учёта'!$B$19,Расходка[Наименование расходного материала])),MAX($K$1:K52)+1,0)</f>
        <v>52</v>
      </c>
      <c r="L53" s="117">
        <f>IF(ISNUMBER(SEARCH('Карта учёта'!$B$20,Расходка[Наименование расходного материала])),MAX($L$1:L52)+1,0)</f>
        <v>52</v>
      </c>
      <c r="M53" s="117">
        <f>IF(ISNUMBER(SEARCH('Карта учёта'!$B$21,Расходка[Наименование расходного материала])),MAX($M$1:M52)+1,0)</f>
        <v>52</v>
      </c>
      <c r="N53" s="117">
        <f>IF(ISNUMBER(SEARCH('Карта учёта'!$B$22,Расходка[Наименование расходного материала])),MAX($N$1:N52)+1,0)</f>
        <v>52</v>
      </c>
      <c r="O53" s="117">
        <f>IF(ISNUMBER(SEARCH('Карта учёта'!$B$23,Расходка[Наименование расходного материала])),MAX($O$1:O52)+1,0)</f>
        <v>52</v>
      </c>
      <c r="P53" s="117">
        <f>IF(ISNUMBER(SEARCH('Карта учёта'!$B$24,Расходка[Наименование расходного материала])),MAX($P$1:P52)+1,0)</f>
        <v>52</v>
      </c>
      <c r="Q53" s="117">
        <f>IF(ISNUMBER(SEARCH('Карта учёта'!$B$25,Расходка[Наименование расходного материала])),MAX($Q$1:Q52)+1,0)</f>
        <v>52</v>
      </c>
      <c r="R53" s="116" t="str">
        <f>IFERROR(INDEX(Расходка[Наименование расходного материала],MATCH(Расходка[№],Поиск_расходки[Индекс1],0)),"")</f>
        <v/>
      </c>
      <c r="S53" s="116" t="str">
        <f>IFERROR(INDEX(Расходка[Наименование расходного материала],MATCH(Расходка[№],Поиск_расходки[Индекс2],0)),"")</f>
        <v/>
      </c>
      <c r="T53" s="116" t="str">
        <f>IFERROR(INDEX(Расходка[Наименование расходного материала],MATCH(Расходка[№],Поиск_расходки[Индекс3],0)),"")</f>
        <v/>
      </c>
      <c r="U53" s="116" t="str">
        <f>IFERROR(INDEX(Расходка[Наименование расходного материала],MATCH(Расходка[№],Поиск_расходки[Индекс4],0)),"")</f>
        <v/>
      </c>
      <c r="V53" s="116" t="str">
        <f>IFERROR(INDEX(Расходка[Наименование расходного материала],MATCH(Расходка[№],Поиск_расходки[Индекс5],0)),"")</f>
        <v/>
      </c>
      <c r="W53" s="116" t="str">
        <f>IFERROR(INDEX(Расходка[Наименование расходного материала],MATCH(Расходка[№],Поиск_расходки[Индекс6],0)),"")</f>
        <v>Telescope ™ II 6F</v>
      </c>
      <c r="X53" s="116" t="str">
        <f>IFERROR(INDEX(Расходка[Наименование расходного материала],MATCH(Расходка[№],Поиск_расходки[Индекс7],0)),"")</f>
        <v>Telescope ™ II 6F</v>
      </c>
      <c r="Y53" s="116" t="str">
        <f>IFERROR(INDEX(Расходка[Наименование расходного материала],MATCH(Расходка[№],Поиск_расходки[Индекс8],0)),"")</f>
        <v>Telescope ™ II 6F</v>
      </c>
      <c r="Z53" s="116" t="str">
        <f>IFERROR(INDEX(Расходка[Наименование расходного материала],MATCH(Расходка[№],Поиск_расходки[Индекс9],0)),"")</f>
        <v>Telescope ™ II 6F</v>
      </c>
      <c r="AA53" s="116" t="str">
        <f>IFERROR(INDEX(Расходка[Наименование расходного материала],MATCH(Расходка[№],Поиск_расходки[Индекс10],0)),"")</f>
        <v>Telescope ™ II 6F</v>
      </c>
      <c r="AB53" s="116" t="str">
        <f>IFERROR(INDEX(Расходка[Наименование расходного материала],MATCH(Расходка[№],Поиск_расходки[Индекс11],0)),"")</f>
        <v>Telescope ™ II 6F</v>
      </c>
      <c r="AC53" s="116" t="str">
        <f>IFERROR(INDEX(Расходка[Наименование расходного материала],MATCH(Расходка[№],Поиск_расходки[Индекс12],0)),"")</f>
        <v>Telescope ™ II 6F</v>
      </c>
      <c r="AD53" s="116" t="str">
        <f>IFERROR(INDEX(Расходка[Наименование расходного материала],MATCH(Расходка[№],Поиск_расходки[Индекс13],0)),"")</f>
        <v>Telescope ™ II 6F</v>
      </c>
      <c r="AF53" s="4" t="s">
        <v>6</v>
      </c>
      <c r="AG53" s="4" t="s">
        <v>455</v>
      </c>
    </row>
    <row r="54" spans="1:33">
      <c r="A54">
        <v>53</v>
      </c>
      <c r="B54" t="s">
        <v>4</v>
      </c>
      <c r="C54" t="s">
        <v>351</v>
      </c>
      <c r="E54" s="117">
        <f>IF(ISNUMBER(SEARCH('Карта учёта'!$B$13,Расходка[[#This Row],[Наименование расходного материала]])),MAX($E$1:E53)+1,0)</f>
        <v>0</v>
      </c>
      <c r="F54" s="117">
        <f>IF(ISNUMBER(SEARCH('Карта учёта'!$B$14,Расходка[[#This Row],[Наименование расходного материала]])),MAX($F$1:F53)+1,0)</f>
        <v>0</v>
      </c>
      <c r="G54" s="117">
        <f>IF(ISNUMBER(SEARCH('Карта учёта'!$B$15,Расходка[Наименование расходного материала])),MAX($G$1:G53)+1,0)</f>
        <v>0</v>
      </c>
      <c r="H54" s="117">
        <f>IF(ISNUMBER(SEARCH('Карта учёта'!$B$16,Расходка[Наименование расходного материала])),MAX($H$1:H53)+1,0)</f>
        <v>0</v>
      </c>
      <c r="I54" s="117">
        <f>IF(ISNUMBER(SEARCH('Карта учёта'!$B$17,Расходка[Наименование расходного материала])),MAX($I$1:I53)+1,0)</f>
        <v>0</v>
      </c>
      <c r="J54" s="117">
        <f>IF(ISNUMBER(SEARCH('Карта учёта'!$B$18,Расходка[Наименование расходного материала])),MAX($J$1:J53)+1,0)</f>
        <v>53</v>
      </c>
      <c r="K54" s="117">
        <f>IF(ISNUMBER(SEARCH('Карта учёта'!$B$19,Расходка[Наименование расходного материала])),MAX($K$1:K53)+1,0)</f>
        <v>53</v>
      </c>
      <c r="L54" s="117">
        <f>IF(ISNUMBER(SEARCH('Карта учёта'!$B$20,Расходка[Наименование расходного материала])),MAX($L$1:L53)+1,0)</f>
        <v>53</v>
      </c>
      <c r="M54" s="117">
        <f>IF(ISNUMBER(SEARCH('Карта учёта'!$B$21,Расходка[Наименование расходного материала])),MAX($M$1:M53)+1,0)</f>
        <v>53</v>
      </c>
      <c r="N54" s="117">
        <f>IF(ISNUMBER(SEARCH('Карта учёта'!$B$22,Расходка[Наименование расходного материала])),MAX($N$1:N53)+1,0)</f>
        <v>53</v>
      </c>
      <c r="O54" s="117">
        <f>IF(ISNUMBER(SEARCH('Карта учёта'!$B$23,Расходка[Наименование расходного материала])),MAX($O$1:O53)+1,0)</f>
        <v>53</v>
      </c>
      <c r="P54" s="117">
        <f>IF(ISNUMBER(SEARCH('Карта учёта'!$B$24,Расходка[Наименование расходного материала])),MAX($P$1:P53)+1,0)</f>
        <v>53</v>
      </c>
      <c r="Q54" s="117">
        <f>IF(ISNUMBER(SEARCH('Карта учёта'!$B$25,Расходка[Наименование расходного материала])),MAX($Q$1:Q53)+1,0)</f>
        <v>53</v>
      </c>
      <c r="R54" s="116" t="str">
        <f>IFERROR(INDEX(Расходка[Наименование расходного материала],MATCH(Расходка[№],Поиск_расходки[Индекс1],0)),"")</f>
        <v/>
      </c>
      <c r="S54" s="116" t="str">
        <f>IFERROR(INDEX(Расходка[Наименование расходного материала],MATCH(Расходка[№],Поиск_расходки[Индекс2],0)),"")</f>
        <v/>
      </c>
      <c r="T54" s="116" t="str">
        <f>IFERROR(INDEX(Расходка[Наименование расходного материала],MATCH(Расходка[№],Поиск_расходки[Индекс3],0)),"")</f>
        <v/>
      </c>
      <c r="U54" s="116" t="str">
        <f>IFERROR(INDEX(Расходка[Наименование расходного материала],MATCH(Расходка[№],Поиск_расходки[Индекс4],0)),"")</f>
        <v/>
      </c>
      <c r="V54" s="116" t="str">
        <f>IFERROR(INDEX(Расходка[Наименование расходного материала],MATCH(Расходка[№],Поиск_расходки[Индекс5],0)),"")</f>
        <v/>
      </c>
      <c r="W54" s="116" t="str">
        <f>IFERROR(INDEX(Расходка[Наименование расходного материала],MATCH(Расходка[№],Поиск_расходки[Индекс6],0)),"")</f>
        <v>Launcher 6F AL 1</v>
      </c>
      <c r="X54" s="116" t="str">
        <f>IFERROR(INDEX(Расходка[Наименование расходного материала],MATCH(Расходка[№],Поиск_расходки[Индекс7],0)),"")</f>
        <v>Launcher 6F AL 1</v>
      </c>
      <c r="Y54" s="116" t="str">
        <f>IFERROR(INDEX(Расходка[Наименование расходного материала],MATCH(Расходка[№],Поиск_расходки[Индекс8],0)),"")</f>
        <v>Launcher 6F AL 1</v>
      </c>
      <c r="Z54" s="116" t="str">
        <f>IFERROR(INDEX(Расходка[Наименование расходного материала],MATCH(Расходка[№],Поиск_расходки[Индекс9],0)),"")</f>
        <v>Launcher 6F AL 1</v>
      </c>
      <c r="AA54" s="116" t="str">
        <f>IFERROR(INDEX(Расходка[Наименование расходного материала],MATCH(Расходка[№],Поиск_расходки[Индекс10],0)),"")</f>
        <v>Launcher 6F AL 1</v>
      </c>
      <c r="AB54" s="116" t="str">
        <f>IFERROR(INDEX(Расходка[Наименование расходного материала],MATCH(Расходка[№],Поиск_расходки[Индекс11],0)),"")</f>
        <v>Launcher 6F AL 1</v>
      </c>
      <c r="AC54" s="116" t="str">
        <f>IFERROR(INDEX(Расходка[Наименование расходного материала],MATCH(Расходка[№],Поиск_расходки[Индекс12],0)),"")</f>
        <v>Launcher 6F AL 1</v>
      </c>
      <c r="AD54" s="116" t="str">
        <f>IFERROR(INDEX(Расходка[Наименование расходного материала],MATCH(Расходка[№],Поиск_расходки[Индекс13],0)),"")</f>
        <v>Launcher 6F AL 1</v>
      </c>
      <c r="AF54" s="4" t="s">
        <v>6</v>
      </c>
      <c r="AG54" s="4" t="s">
        <v>456</v>
      </c>
    </row>
    <row r="55" spans="1:33">
      <c r="A55">
        <v>54</v>
      </c>
      <c r="B55" t="s">
        <v>4</v>
      </c>
      <c r="C55" t="s">
        <v>352</v>
      </c>
      <c r="E55" s="117">
        <f>IF(ISNUMBER(SEARCH('Карта учёта'!$B$13,Расходка[[#This Row],[Наименование расходного материала]])),MAX($E$1:E54)+1,0)</f>
        <v>0</v>
      </c>
      <c r="F55" s="117">
        <f>IF(ISNUMBER(SEARCH('Карта учёта'!$B$14,Расходка[[#This Row],[Наименование расходного материала]])),MAX($F$1:F54)+1,0)</f>
        <v>0</v>
      </c>
      <c r="G55" s="117">
        <f>IF(ISNUMBER(SEARCH('Карта учёта'!$B$15,Расходка[Наименование расходного материала])),MAX($G$1:G54)+1,0)</f>
        <v>0</v>
      </c>
      <c r="H55" s="117">
        <f>IF(ISNUMBER(SEARCH('Карта учёта'!$B$16,Расходка[Наименование расходного материала])),MAX($H$1:H54)+1,0)</f>
        <v>0</v>
      </c>
      <c r="I55" s="117">
        <f>IF(ISNUMBER(SEARCH('Карта учёта'!$B$17,Расходка[Наименование расходного материала])),MAX($I$1:I54)+1,0)</f>
        <v>0</v>
      </c>
      <c r="J55" s="117">
        <f>IF(ISNUMBER(SEARCH('Карта учёта'!$B$18,Расходка[Наименование расходного материала])),MAX($J$1:J54)+1,0)</f>
        <v>54</v>
      </c>
      <c r="K55" s="117">
        <f>IF(ISNUMBER(SEARCH('Карта учёта'!$B$19,Расходка[Наименование расходного материала])),MAX($K$1:K54)+1,0)</f>
        <v>54</v>
      </c>
      <c r="L55" s="117">
        <f>IF(ISNUMBER(SEARCH('Карта учёта'!$B$20,Расходка[Наименование расходного материала])),MAX($L$1:L54)+1,0)</f>
        <v>54</v>
      </c>
      <c r="M55" s="117">
        <f>IF(ISNUMBER(SEARCH('Карта учёта'!$B$21,Расходка[Наименование расходного материала])),MAX($M$1:M54)+1,0)</f>
        <v>54</v>
      </c>
      <c r="N55" s="117">
        <f>IF(ISNUMBER(SEARCH('Карта учёта'!$B$22,Расходка[Наименование расходного материала])),MAX($N$1:N54)+1,0)</f>
        <v>54</v>
      </c>
      <c r="O55" s="117">
        <f>IF(ISNUMBER(SEARCH('Карта учёта'!$B$23,Расходка[Наименование расходного материала])),MAX($O$1:O54)+1,0)</f>
        <v>54</v>
      </c>
      <c r="P55" s="117">
        <f>IF(ISNUMBER(SEARCH('Карта учёта'!$B$24,Расходка[Наименование расходного материала])),MAX($P$1:P54)+1,0)</f>
        <v>54</v>
      </c>
      <c r="Q55" s="117">
        <f>IF(ISNUMBER(SEARCH('Карта учёта'!$B$25,Расходка[Наименование расходного материала])),MAX($Q$1:Q54)+1,0)</f>
        <v>54</v>
      </c>
      <c r="R55" s="116" t="str">
        <f>IFERROR(INDEX(Расходка[Наименование расходного материала],MATCH(Расходка[№],Поиск_расходки[Индекс1],0)),"")</f>
        <v/>
      </c>
      <c r="S55" s="116" t="str">
        <f>IFERROR(INDEX(Расходка[Наименование расходного материала],MATCH(Расходка[№],Поиск_расходки[Индекс2],0)),"")</f>
        <v/>
      </c>
      <c r="T55" s="116" t="str">
        <f>IFERROR(INDEX(Расходка[Наименование расходного материала],MATCH(Расходка[№],Поиск_расходки[Индекс3],0)),"")</f>
        <v/>
      </c>
      <c r="U55" s="116" t="str">
        <f>IFERROR(INDEX(Расходка[Наименование расходного материала],MATCH(Расходка[№],Поиск_расходки[Индекс4],0)),"")</f>
        <v/>
      </c>
      <c r="V55" s="116" t="str">
        <f>IFERROR(INDEX(Расходка[Наименование расходного материала],MATCH(Расходка[№],Поиск_расходки[Индекс5],0)),"")</f>
        <v/>
      </c>
      <c r="W55" s="116" t="str">
        <f>IFERROR(INDEX(Расходка[Наименование расходного материала],MATCH(Расходка[№],Поиск_расходки[Индекс6],0)),"")</f>
        <v>Launcher 6F AL 2</v>
      </c>
      <c r="X55" s="116" t="str">
        <f>IFERROR(INDEX(Расходка[Наименование расходного материала],MATCH(Расходка[№],Поиск_расходки[Индекс7],0)),"")</f>
        <v>Launcher 6F AL 2</v>
      </c>
      <c r="Y55" s="116" t="str">
        <f>IFERROR(INDEX(Расходка[Наименование расходного материала],MATCH(Расходка[№],Поиск_расходки[Индекс8],0)),"")</f>
        <v>Launcher 6F AL 2</v>
      </c>
      <c r="Z55" s="116" t="str">
        <f>IFERROR(INDEX(Расходка[Наименование расходного материала],MATCH(Расходка[№],Поиск_расходки[Индекс9],0)),"")</f>
        <v>Launcher 6F AL 2</v>
      </c>
      <c r="AA55" s="116" t="str">
        <f>IFERROR(INDEX(Расходка[Наименование расходного материала],MATCH(Расходка[№],Поиск_расходки[Индекс10],0)),"")</f>
        <v>Launcher 6F AL 2</v>
      </c>
      <c r="AB55" s="116" t="str">
        <f>IFERROR(INDEX(Расходка[Наименование расходного материала],MATCH(Расходка[№],Поиск_расходки[Индекс11],0)),"")</f>
        <v>Launcher 6F AL 2</v>
      </c>
      <c r="AC55" s="116" t="str">
        <f>IFERROR(INDEX(Расходка[Наименование расходного материала],MATCH(Расходка[№],Поиск_расходки[Индекс12],0)),"")</f>
        <v>Launcher 6F AL 2</v>
      </c>
      <c r="AD55" s="116" t="str">
        <f>IFERROR(INDEX(Расходка[Наименование расходного материала],MATCH(Расходка[№],Поиск_расходки[Индекс13],0)),"")</f>
        <v>Launcher 6F AL 2</v>
      </c>
      <c r="AF55" s="4" t="s">
        <v>6</v>
      </c>
      <c r="AG55" s="4" t="s">
        <v>457</v>
      </c>
    </row>
    <row r="56" spans="1:33">
      <c r="A56">
        <v>55</v>
      </c>
      <c r="B56" t="s">
        <v>4</v>
      </c>
      <c r="C56" t="s">
        <v>326</v>
      </c>
      <c r="E56" s="117">
        <f>IF(ISNUMBER(SEARCH('Карта учёта'!$B$13,Расходка[[#This Row],[Наименование расходного материала]])),MAX($E$1:E55)+1,0)</f>
        <v>0</v>
      </c>
      <c r="F56" s="117">
        <f>IF(ISNUMBER(SEARCH('Карта учёта'!$B$14,Расходка[[#This Row],[Наименование расходного материала]])),MAX($F$1:F55)+1,0)</f>
        <v>0</v>
      </c>
      <c r="G56" s="117">
        <f>IF(ISNUMBER(SEARCH('Карта учёта'!$B$15,Расходка[Наименование расходного материала])),MAX($G$1:G55)+1,0)</f>
        <v>0</v>
      </c>
      <c r="H56" s="117">
        <f>IF(ISNUMBER(SEARCH('Карта учёта'!$B$16,Расходка[Наименование расходного материала])),MAX($H$1:H55)+1,0)</f>
        <v>0</v>
      </c>
      <c r="I56" s="117">
        <f>IF(ISNUMBER(SEARCH('Карта учёта'!$B$17,Расходка[Наименование расходного материала])),MAX($I$1:I55)+1,0)</f>
        <v>0</v>
      </c>
      <c r="J56" s="117">
        <f>IF(ISNUMBER(SEARCH('Карта учёта'!$B$18,Расходка[Наименование расходного материала])),MAX($J$1:J55)+1,0)</f>
        <v>55</v>
      </c>
      <c r="K56" s="117">
        <f>IF(ISNUMBER(SEARCH('Карта учёта'!$B$19,Расходка[Наименование расходного материала])),MAX($K$1:K55)+1,0)</f>
        <v>55</v>
      </c>
      <c r="L56" s="117">
        <f>IF(ISNUMBER(SEARCH('Карта учёта'!$B$20,Расходка[Наименование расходного материала])),MAX($L$1:L55)+1,0)</f>
        <v>55</v>
      </c>
      <c r="M56" s="117">
        <f>IF(ISNUMBER(SEARCH('Карта учёта'!$B$21,Расходка[Наименование расходного материала])),MAX($M$1:M55)+1,0)</f>
        <v>55</v>
      </c>
      <c r="N56" s="117">
        <f>IF(ISNUMBER(SEARCH('Карта учёта'!$B$22,Расходка[Наименование расходного материала])),MAX($N$1:N55)+1,0)</f>
        <v>55</v>
      </c>
      <c r="O56" s="117">
        <f>IF(ISNUMBER(SEARCH('Карта учёта'!$B$23,Расходка[Наименование расходного материала])),MAX($O$1:O55)+1,0)</f>
        <v>55</v>
      </c>
      <c r="P56" s="117">
        <f>IF(ISNUMBER(SEARCH('Карта учёта'!$B$24,Расходка[Наименование расходного материала])),MAX($P$1:P55)+1,0)</f>
        <v>55</v>
      </c>
      <c r="Q56" s="117">
        <f>IF(ISNUMBER(SEARCH('Карта учёта'!$B$25,Расходка[Наименование расходного материала])),MAX($Q$1:Q55)+1,0)</f>
        <v>55</v>
      </c>
      <c r="R56" s="116" t="str">
        <f>IFERROR(INDEX(Расходка[Наименование расходного материала],MATCH(Расходка[№],Поиск_расходки[Индекс1],0)),"")</f>
        <v/>
      </c>
      <c r="S56" s="116" t="str">
        <f>IFERROR(INDEX(Расходка[Наименование расходного материала],MATCH(Расходка[№],Поиск_расходки[Индекс2],0)),"")</f>
        <v/>
      </c>
      <c r="T56" s="116" t="str">
        <f>IFERROR(INDEX(Расходка[Наименование расходного материала],MATCH(Расходка[№],Поиск_расходки[Индекс3],0)),"")</f>
        <v/>
      </c>
      <c r="U56" s="116" t="str">
        <f>IFERROR(INDEX(Расходка[Наименование расходного материала],MATCH(Расходка[№],Поиск_расходки[Индекс4],0)),"")</f>
        <v/>
      </c>
      <c r="V56" s="116" t="str">
        <f>IFERROR(INDEX(Расходка[Наименование расходного материала],MATCH(Расходка[№],Поиск_расходки[Индекс5],0)),"")</f>
        <v/>
      </c>
      <c r="W56" s="116" t="str">
        <f>IFERROR(INDEX(Расходка[Наименование расходного материала],MATCH(Расходка[№],Поиск_расходки[Индекс6],0)),"")</f>
        <v>Launcher 6F EBU 3.5</v>
      </c>
      <c r="X56" s="116" t="str">
        <f>IFERROR(INDEX(Расходка[Наименование расходного материала],MATCH(Расходка[№],Поиск_расходки[Индекс7],0)),"")</f>
        <v>Launcher 6F EBU 3.5</v>
      </c>
      <c r="Y56" s="116" t="str">
        <f>IFERROR(INDEX(Расходка[Наименование расходного материала],MATCH(Расходка[№],Поиск_расходки[Индекс8],0)),"")</f>
        <v>Launcher 6F EBU 3.5</v>
      </c>
      <c r="Z56" s="116" t="str">
        <f>IFERROR(INDEX(Расходка[Наименование расходного материала],MATCH(Расходка[№],Поиск_расходки[Индекс9],0)),"")</f>
        <v>Launcher 6F EBU 3.5</v>
      </c>
      <c r="AA56" s="116" t="str">
        <f>IFERROR(INDEX(Расходка[Наименование расходного материала],MATCH(Расходка[№],Поиск_расходки[Индекс10],0)),"")</f>
        <v>Launcher 6F EBU 3.5</v>
      </c>
      <c r="AB56" s="116" t="str">
        <f>IFERROR(INDEX(Расходка[Наименование расходного материала],MATCH(Расходка[№],Поиск_расходки[Индекс11],0)),"")</f>
        <v>Launcher 6F EBU 3.5</v>
      </c>
      <c r="AC56" s="116" t="str">
        <f>IFERROR(INDEX(Расходка[Наименование расходного материала],MATCH(Расходка[№],Поиск_расходки[Индекс12],0)),"")</f>
        <v>Launcher 6F EBU 3.5</v>
      </c>
      <c r="AD56" s="116" t="str">
        <f>IFERROR(INDEX(Расходка[Наименование расходного материала],MATCH(Расходка[№],Поиск_расходки[Индекс13],0)),"")</f>
        <v>Launcher 6F EBU 3.5</v>
      </c>
      <c r="AF56" s="4" t="s">
        <v>6</v>
      </c>
      <c r="AG56" s="4" t="s">
        <v>458</v>
      </c>
    </row>
    <row r="57" spans="1:33">
      <c r="A57">
        <v>56</v>
      </c>
      <c r="B57" t="s">
        <v>4</v>
      </c>
      <c r="C57" t="s">
        <v>327</v>
      </c>
      <c r="E57" s="117">
        <f>IF(ISNUMBER(SEARCH('Карта учёта'!$B$13,Расходка[[#This Row],[Наименование расходного материала]])),MAX($E$1:E56)+1,0)</f>
        <v>0</v>
      </c>
      <c r="F57" s="117">
        <f>IF(ISNUMBER(SEARCH('Карта учёта'!$B$14,Расходка[[#This Row],[Наименование расходного материала]])),MAX($F$1:F56)+1,0)</f>
        <v>0</v>
      </c>
      <c r="G57" s="117">
        <f>IF(ISNUMBER(SEARCH('Карта учёта'!$B$15,Расходка[Наименование расходного материала])),MAX($G$1:G56)+1,0)</f>
        <v>0</v>
      </c>
      <c r="H57" s="117">
        <f>IF(ISNUMBER(SEARCH('Карта учёта'!$B$16,Расходка[Наименование расходного материала])),MAX($H$1:H56)+1,0)</f>
        <v>0</v>
      </c>
      <c r="I57" s="117">
        <f>IF(ISNUMBER(SEARCH('Карта учёта'!$B$17,Расходка[Наименование расходного материала])),MAX($I$1:I56)+1,0)</f>
        <v>0</v>
      </c>
      <c r="J57" s="117">
        <f>IF(ISNUMBER(SEARCH('Карта учёта'!$B$18,Расходка[Наименование расходного материала])),MAX($J$1:J56)+1,0)</f>
        <v>56</v>
      </c>
      <c r="K57" s="117">
        <f>IF(ISNUMBER(SEARCH('Карта учёта'!$B$19,Расходка[Наименование расходного материала])),MAX($K$1:K56)+1,0)</f>
        <v>56</v>
      </c>
      <c r="L57" s="117">
        <f>IF(ISNUMBER(SEARCH('Карта учёта'!$B$20,Расходка[Наименование расходного материала])),MAX($L$1:L56)+1,0)</f>
        <v>56</v>
      </c>
      <c r="M57" s="117">
        <f>IF(ISNUMBER(SEARCH('Карта учёта'!$B$21,Расходка[Наименование расходного материала])),MAX($M$1:M56)+1,0)</f>
        <v>56</v>
      </c>
      <c r="N57" s="117">
        <f>IF(ISNUMBER(SEARCH('Карта учёта'!$B$22,Расходка[Наименование расходного материала])),MAX($N$1:N56)+1,0)</f>
        <v>56</v>
      </c>
      <c r="O57" s="117">
        <f>IF(ISNUMBER(SEARCH('Карта учёта'!$B$23,Расходка[Наименование расходного материала])),MAX($O$1:O56)+1,0)</f>
        <v>56</v>
      </c>
      <c r="P57" s="117">
        <f>IF(ISNUMBER(SEARCH('Карта учёта'!$B$24,Расходка[Наименование расходного материала])),MAX($P$1:P56)+1,0)</f>
        <v>56</v>
      </c>
      <c r="Q57" s="117">
        <f>IF(ISNUMBER(SEARCH('Карта учёта'!$B$25,Расходка[Наименование расходного материала])),MAX($Q$1:Q56)+1,0)</f>
        <v>56</v>
      </c>
      <c r="R57" s="116" t="str">
        <f>IFERROR(INDEX(Расходка[Наименование расходного материала],MATCH(Расходка[№],Поиск_расходки[Индекс1],0)),"")</f>
        <v/>
      </c>
      <c r="S57" s="116" t="str">
        <f>IFERROR(INDEX(Расходка[Наименование расходного материала],MATCH(Расходка[№],Поиск_расходки[Индекс2],0)),"")</f>
        <v/>
      </c>
      <c r="T57" s="116" t="str">
        <f>IFERROR(INDEX(Расходка[Наименование расходного материала],MATCH(Расходка[№],Поиск_расходки[Индекс3],0)),"")</f>
        <v/>
      </c>
      <c r="U57" s="116" t="str">
        <f>IFERROR(INDEX(Расходка[Наименование расходного материала],MATCH(Расходка[№],Поиск_расходки[Индекс4],0)),"")</f>
        <v/>
      </c>
      <c r="V57" s="116" t="str">
        <f>IFERROR(INDEX(Расходка[Наименование расходного материала],MATCH(Расходка[№],Поиск_расходки[Индекс5],0)),"")</f>
        <v/>
      </c>
      <c r="W57" s="116" t="str">
        <f>IFERROR(INDEX(Расходка[Наименование расходного материала],MATCH(Расходка[№],Поиск_расходки[Индекс6],0)),"")</f>
        <v>Launcher 6F EBU 4.0</v>
      </c>
      <c r="X57" s="116" t="str">
        <f>IFERROR(INDEX(Расходка[Наименование расходного материала],MATCH(Расходка[№],Поиск_расходки[Индекс7],0)),"")</f>
        <v>Launcher 6F EBU 4.0</v>
      </c>
      <c r="Y57" s="116" t="str">
        <f>IFERROR(INDEX(Расходка[Наименование расходного материала],MATCH(Расходка[№],Поиск_расходки[Индекс8],0)),"")</f>
        <v>Launcher 6F EBU 4.0</v>
      </c>
      <c r="Z57" s="116" t="str">
        <f>IFERROR(INDEX(Расходка[Наименование расходного материала],MATCH(Расходка[№],Поиск_расходки[Индекс9],0)),"")</f>
        <v>Launcher 6F EBU 4.0</v>
      </c>
      <c r="AA57" s="116" t="str">
        <f>IFERROR(INDEX(Расходка[Наименование расходного материала],MATCH(Расходка[№],Поиск_расходки[Индекс10],0)),"")</f>
        <v>Launcher 6F EBU 4.0</v>
      </c>
      <c r="AB57" s="116" t="str">
        <f>IFERROR(INDEX(Расходка[Наименование расходного материала],MATCH(Расходка[№],Поиск_расходки[Индекс11],0)),"")</f>
        <v>Launcher 6F EBU 4.0</v>
      </c>
      <c r="AC57" s="116" t="str">
        <f>IFERROR(INDEX(Расходка[Наименование расходного материала],MATCH(Расходка[№],Поиск_расходки[Индекс12],0)),"")</f>
        <v>Launcher 6F EBU 4.0</v>
      </c>
      <c r="AD57" s="116" t="str">
        <f>IFERROR(INDEX(Расходка[Наименование расходного материала],MATCH(Расходка[№],Поиск_расходки[Индекс13],0)),"")</f>
        <v>Launcher 6F EBU 4.0</v>
      </c>
      <c r="AF57" s="4" t="s">
        <v>6</v>
      </c>
      <c r="AG57" s="4" t="s">
        <v>459</v>
      </c>
    </row>
    <row r="58" spans="1:33">
      <c r="A58">
        <v>57</v>
      </c>
      <c r="B58" t="s">
        <v>4</v>
      </c>
      <c r="C58" t="s">
        <v>328</v>
      </c>
      <c r="E58" s="117">
        <f>IF(ISNUMBER(SEARCH('Карта учёта'!$B$13,Расходка[[#This Row],[Наименование расходного материала]])),MAX($E$1:E57)+1,0)</f>
        <v>0</v>
      </c>
      <c r="F58" s="117">
        <f>IF(ISNUMBER(SEARCH('Карта учёта'!$B$14,Расходка[[#This Row],[Наименование расходного материала]])),MAX($F$1:F57)+1,0)</f>
        <v>0</v>
      </c>
      <c r="G58" s="117">
        <f>IF(ISNUMBER(SEARCH('Карта учёта'!$B$15,Расходка[Наименование расходного материала])),MAX($G$1:G57)+1,0)</f>
        <v>0</v>
      </c>
      <c r="H58" s="117">
        <f>IF(ISNUMBER(SEARCH('Карта учёта'!$B$16,Расходка[Наименование расходного материала])),MAX($H$1:H57)+1,0)</f>
        <v>0</v>
      </c>
      <c r="I58" s="117">
        <f>IF(ISNUMBER(SEARCH('Карта учёта'!$B$17,Расходка[Наименование расходного материала])),MAX($I$1:I57)+1,0)</f>
        <v>0</v>
      </c>
      <c r="J58" s="117">
        <f>IF(ISNUMBER(SEARCH('Карта учёта'!$B$18,Расходка[Наименование расходного материала])),MAX($J$1:J57)+1,0)</f>
        <v>57</v>
      </c>
      <c r="K58" s="117">
        <f>IF(ISNUMBER(SEARCH('Карта учёта'!$B$19,Расходка[Наименование расходного материала])),MAX($K$1:K57)+1,0)</f>
        <v>57</v>
      </c>
      <c r="L58" s="117">
        <f>IF(ISNUMBER(SEARCH('Карта учёта'!$B$20,Расходка[Наименование расходного материала])),MAX($L$1:L57)+1,0)</f>
        <v>57</v>
      </c>
      <c r="M58" s="117">
        <f>IF(ISNUMBER(SEARCH('Карта учёта'!$B$21,Расходка[Наименование расходного материала])),MAX($M$1:M57)+1,0)</f>
        <v>57</v>
      </c>
      <c r="N58" s="117">
        <f>IF(ISNUMBER(SEARCH('Карта учёта'!$B$22,Расходка[Наименование расходного материала])),MAX($N$1:N57)+1,0)</f>
        <v>57</v>
      </c>
      <c r="O58" s="117">
        <f>IF(ISNUMBER(SEARCH('Карта учёта'!$B$23,Расходка[Наименование расходного материала])),MAX($O$1:O57)+1,0)</f>
        <v>57</v>
      </c>
      <c r="P58" s="117">
        <f>IF(ISNUMBER(SEARCH('Карта учёта'!$B$24,Расходка[Наименование расходного материала])),MAX($P$1:P57)+1,0)</f>
        <v>57</v>
      </c>
      <c r="Q58" s="117">
        <f>IF(ISNUMBER(SEARCH('Карта учёта'!$B$25,Расходка[Наименование расходного материала])),MAX($Q$1:Q57)+1,0)</f>
        <v>57</v>
      </c>
      <c r="R58" s="116" t="str">
        <f>IFERROR(INDEX(Расходка[Наименование расходного материала],MATCH(Расходка[№],Поиск_расходки[Индекс1],0)),"")</f>
        <v/>
      </c>
      <c r="S58" s="116" t="str">
        <f>IFERROR(INDEX(Расходка[Наименование расходного материала],MATCH(Расходка[№],Поиск_расходки[Индекс2],0)),"")</f>
        <v/>
      </c>
      <c r="T58" s="116" t="str">
        <f>IFERROR(INDEX(Расходка[Наименование расходного материала],MATCH(Расходка[№],Поиск_расходки[Индекс3],0)),"")</f>
        <v/>
      </c>
      <c r="U58" s="116" t="str">
        <f>IFERROR(INDEX(Расходка[Наименование расходного материала],MATCH(Расходка[№],Поиск_расходки[Индекс4],0)),"")</f>
        <v/>
      </c>
      <c r="V58" s="116" t="str">
        <f>IFERROR(INDEX(Расходка[Наименование расходного материала],MATCH(Расходка[№],Поиск_расходки[Индекс5],0)),"")</f>
        <v/>
      </c>
      <c r="W58" s="116" t="str">
        <f>IFERROR(INDEX(Расходка[Наименование расходного материала],MATCH(Расходка[№],Поиск_расходки[Индекс6],0)),"")</f>
        <v>Launcher 6F JL 3.5</v>
      </c>
      <c r="X58" s="116" t="str">
        <f>IFERROR(INDEX(Расходка[Наименование расходного материала],MATCH(Расходка[№],Поиск_расходки[Индекс7],0)),"")</f>
        <v>Launcher 6F JL 3.5</v>
      </c>
      <c r="Y58" s="116" t="str">
        <f>IFERROR(INDEX(Расходка[Наименование расходного материала],MATCH(Расходка[№],Поиск_расходки[Индекс8],0)),"")</f>
        <v>Launcher 6F JL 3.5</v>
      </c>
      <c r="Z58" s="116" t="str">
        <f>IFERROR(INDEX(Расходка[Наименование расходного материала],MATCH(Расходка[№],Поиск_расходки[Индекс9],0)),"")</f>
        <v>Launcher 6F JL 3.5</v>
      </c>
      <c r="AA58" s="116" t="str">
        <f>IFERROR(INDEX(Расходка[Наименование расходного материала],MATCH(Расходка[№],Поиск_расходки[Индекс10],0)),"")</f>
        <v>Launcher 6F JL 3.5</v>
      </c>
      <c r="AB58" s="116" t="str">
        <f>IFERROR(INDEX(Расходка[Наименование расходного материала],MATCH(Расходка[№],Поиск_расходки[Индекс11],0)),"")</f>
        <v>Launcher 6F JL 3.5</v>
      </c>
      <c r="AC58" s="116" t="str">
        <f>IFERROR(INDEX(Расходка[Наименование расходного материала],MATCH(Расходка[№],Поиск_расходки[Индекс12],0)),"")</f>
        <v>Launcher 6F JL 3.5</v>
      </c>
      <c r="AD58" s="116" t="str">
        <f>IFERROR(INDEX(Расходка[Наименование расходного материала],MATCH(Расходка[№],Поиск_расходки[Индекс13],0)),"")</f>
        <v>Launcher 6F JL 3.5</v>
      </c>
      <c r="AF58" s="4" t="s">
        <v>6</v>
      </c>
      <c r="AG58" s="4" t="s">
        <v>460</v>
      </c>
    </row>
    <row r="59" spans="1:33">
      <c r="A59">
        <v>58</v>
      </c>
      <c r="B59" t="s">
        <v>4</v>
      </c>
      <c r="C59" t="s">
        <v>329</v>
      </c>
      <c r="E59" s="117">
        <f>IF(ISNUMBER(SEARCH('Карта учёта'!$B$13,Расходка[[#This Row],[Наименование расходного материала]])),MAX($E$1:E58)+1,0)</f>
        <v>0</v>
      </c>
      <c r="F59" s="117">
        <f>IF(ISNUMBER(SEARCH('Карта учёта'!$B$14,Расходка[[#This Row],[Наименование расходного материала]])),MAX($F$1:F58)+1,0)</f>
        <v>0</v>
      </c>
      <c r="G59" s="117">
        <f>IF(ISNUMBER(SEARCH('Карта учёта'!$B$15,Расходка[Наименование расходного материала])),MAX($G$1:G58)+1,0)</f>
        <v>0</v>
      </c>
      <c r="H59" s="117">
        <f>IF(ISNUMBER(SEARCH('Карта учёта'!$B$16,Расходка[Наименование расходного материала])),MAX($H$1:H58)+1,0)</f>
        <v>1</v>
      </c>
      <c r="I59" s="117">
        <f>IF(ISNUMBER(SEARCH('Карта учёта'!$B$17,Расходка[Наименование расходного материала])),MAX($I$1:I58)+1,0)</f>
        <v>0</v>
      </c>
      <c r="J59" s="117">
        <f>IF(ISNUMBER(SEARCH('Карта учёта'!$B$18,Расходка[Наименование расходного материала])),MAX($J$1:J58)+1,0)</f>
        <v>58</v>
      </c>
      <c r="K59" s="117">
        <f>IF(ISNUMBER(SEARCH('Карта учёта'!$B$19,Расходка[Наименование расходного материала])),MAX($K$1:K58)+1,0)</f>
        <v>58</v>
      </c>
      <c r="L59" s="117">
        <f>IF(ISNUMBER(SEARCH('Карта учёта'!$B$20,Расходка[Наименование расходного материала])),MAX($L$1:L58)+1,0)</f>
        <v>58</v>
      </c>
      <c r="M59" s="117">
        <f>IF(ISNUMBER(SEARCH('Карта учёта'!$B$21,Расходка[Наименование расходного материала])),MAX($M$1:M58)+1,0)</f>
        <v>58</v>
      </c>
      <c r="N59" s="117">
        <f>IF(ISNUMBER(SEARCH('Карта учёта'!$B$22,Расходка[Наименование расходного материала])),MAX($N$1:N58)+1,0)</f>
        <v>58</v>
      </c>
      <c r="O59" s="117">
        <f>IF(ISNUMBER(SEARCH('Карта учёта'!$B$23,Расходка[Наименование расходного материала])),MAX($O$1:O58)+1,0)</f>
        <v>58</v>
      </c>
      <c r="P59" s="117">
        <f>IF(ISNUMBER(SEARCH('Карта учёта'!$B$24,Расходка[Наименование расходного материала])),MAX($P$1:P58)+1,0)</f>
        <v>58</v>
      </c>
      <c r="Q59" s="117">
        <f>IF(ISNUMBER(SEARCH('Карта учёта'!$B$25,Расходка[Наименование расходного материала])),MAX($Q$1:Q58)+1,0)</f>
        <v>58</v>
      </c>
      <c r="R59" s="116" t="str">
        <f>IFERROR(INDEX(Расходка[Наименование расходного материала],MATCH(Расходка[№],Поиск_расходки[Индекс1],0)),"")</f>
        <v/>
      </c>
      <c r="S59" s="116" t="str">
        <f>IFERROR(INDEX(Расходка[Наименование расходного материала],MATCH(Расходка[№],Поиск_расходки[Индекс2],0)),"")</f>
        <v/>
      </c>
      <c r="T59" s="116" t="str">
        <f>IFERROR(INDEX(Расходка[Наименование расходного материала],MATCH(Расходка[№],Поиск_расходки[Индекс3],0)),"")</f>
        <v/>
      </c>
      <c r="U59" s="116" t="str">
        <f>IFERROR(INDEX(Расходка[Наименование расходного материала],MATCH(Расходка[№],Поиск_расходки[Индекс4],0)),"")</f>
        <v/>
      </c>
      <c r="V59" s="116" t="str">
        <f>IFERROR(INDEX(Расходка[Наименование расходного материала],MATCH(Расходка[№],Поиск_расходки[Индекс5],0)),"")</f>
        <v/>
      </c>
      <c r="W59" s="116" t="str">
        <f>IFERROR(INDEX(Расходка[Наименование расходного материала],MATCH(Расходка[№],Поиск_расходки[Индекс6],0)),"")</f>
        <v>Launcher 6F JL 4.0</v>
      </c>
      <c r="X59" s="116" t="str">
        <f>IFERROR(INDEX(Расходка[Наименование расходного материала],MATCH(Расходка[№],Поиск_расходки[Индекс7],0)),"")</f>
        <v>Launcher 6F JL 4.0</v>
      </c>
      <c r="Y59" s="116" t="str">
        <f>IFERROR(INDEX(Расходка[Наименование расходного материала],MATCH(Расходка[№],Поиск_расходки[Индекс8],0)),"")</f>
        <v>Launcher 6F JL 4.0</v>
      </c>
      <c r="Z59" s="116" t="str">
        <f>IFERROR(INDEX(Расходка[Наименование расходного материала],MATCH(Расходка[№],Поиск_расходки[Индекс9],0)),"")</f>
        <v>Launcher 6F JL 4.0</v>
      </c>
      <c r="AA59" s="116" t="str">
        <f>IFERROR(INDEX(Расходка[Наименование расходного материала],MATCH(Расходка[№],Поиск_расходки[Индекс10],0)),"")</f>
        <v>Launcher 6F JL 4.0</v>
      </c>
      <c r="AB59" s="116" t="str">
        <f>IFERROR(INDEX(Расходка[Наименование расходного материала],MATCH(Расходка[№],Поиск_расходки[Индекс11],0)),"")</f>
        <v>Launcher 6F JL 4.0</v>
      </c>
      <c r="AC59" s="116" t="str">
        <f>IFERROR(INDEX(Расходка[Наименование расходного материала],MATCH(Расходка[№],Поиск_расходки[Индекс12],0)),"")</f>
        <v>Launcher 6F JL 4.0</v>
      </c>
      <c r="AD59" s="116" t="str">
        <f>IFERROR(INDEX(Расходка[Наименование расходного материала],MATCH(Расходка[№],Поиск_расходки[Индекс13],0)),"")</f>
        <v>Launcher 6F JL 4.0</v>
      </c>
      <c r="AF59" s="4" t="s">
        <v>6</v>
      </c>
      <c r="AG59" s="4" t="s">
        <v>461</v>
      </c>
    </row>
    <row r="60" spans="1:33">
      <c r="A60">
        <v>59</v>
      </c>
      <c r="B60" t="s">
        <v>4</v>
      </c>
      <c r="C60" t="s">
        <v>335</v>
      </c>
      <c r="E60" s="117">
        <f>IF(ISNUMBER(SEARCH('Карта учёта'!$B$13,Расходка[[#This Row],[Наименование расходного материала]])),MAX($E$1:E59)+1,0)</f>
        <v>0</v>
      </c>
      <c r="F60" s="117">
        <f>IF(ISNUMBER(SEARCH('Карта учёта'!$B$14,Расходка[[#This Row],[Наименование расходного материала]])),MAX($F$1:F59)+1,0)</f>
        <v>0</v>
      </c>
      <c r="G60" s="117">
        <f>IF(ISNUMBER(SEARCH('Карта учёта'!$B$15,Расходка[Наименование расходного материала])),MAX($G$1:G59)+1,0)</f>
        <v>0</v>
      </c>
      <c r="H60" s="117">
        <f>IF(ISNUMBER(SEARCH('Карта учёта'!$B$16,Расходка[Наименование расходного материала])),MAX($H$1:H59)+1,0)</f>
        <v>0</v>
      </c>
      <c r="I60" s="117">
        <f>IF(ISNUMBER(SEARCH('Карта учёта'!$B$17,Расходка[Наименование расходного материала])),MAX($I$1:I59)+1,0)</f>
        <v>0</v>
      </c>
      <c r="J60" s="117">
        <f>IF(ISNUMBER(SEARCH('Карта учёта'!$B$18,Расходка[Наименование расходного материала])),MAX($J$1:J59)+1,0)</f>
        <v>59</v>
      </c>
      <c r="K60" s="117">
        <f>IF(ISNUMBER(SEARCH('Карта учёта'!$B$19,Расходка[Наименование расходного материала])),MAX($K$1:K59)+1,0)</f>
        <v>59</v>
      </c>
      <c r="L60" s="117">
        <f>IF(ISNUMBER(SEARCH('Карта учёта'!$B$20,Расходка[Наименование расходного материала])),MAX($L$1:L59)+1,0)</f>
        <v>59</v>
      </c>
      <c r="M60" s="117">
        <f>IF(ISNUMBER(SEARCH('Карта учёта'!$B$21,Расходка[Наименование расходного материала])),MAX($M$1:M59)+1,0)</f>
        <v>59</v>
      </c>
      <c r="N60" s="117">
        <f>IF(ISNUMBER(SEARCH('Карта учёта'!$B$22,Расходка[Наименование расходного материала])),MAX($N$1:N59)+1,0)</f>
        <v>59</v>
      </c>
      <c r="O60" s="117">
        <f>IF(ISNUMBER(SEARCH('Карта учёта'!$B$23,Расходка[Наименование расходного материала])),MAX($O$1:O59)+1,0)</f>
        <v>59</v>
      </c>
      <c r="P60" s="117">
        <f>IF(ISNUMBER(SEARCH('Карта учёта'!$B$24,Расходка[Наименование расходного материала])),MAX($P$1:P59)+1,0)</f>
        <v>59</v>
      </c>
      <c r="Q60" s="117">
        <f>IF(ISNUMBER(SEARCH('Карта учёта'!$B$25,Расходка[Наименование расходного материала])),MAX($Q$1:Q59)+1,0)</f>
        <v>59</v>
      </c>
      <c r="R60" s="116" t="str">
        <f>IFERROR(INDEX(Расходка[Наименование расходного материала],MATCH(Расходка[№],Поиск_расходки[Индекс1],0)),"")</f>
        <v/>
      </c>
      <c r="S60" s="116" t="str">
        <f>IFERROR(INDEX(Расходка[Наименование расходного материала],MATCH(Расходка[№],Поиск_расходки[Индекс2],0)),"")</f>
        <v/>
      </c>
      <c r="T60" s="116" t="str">
        <f>IFERROR(INDEX(Расходка[Наименование расходного материала],MATCH(Расходка[№],Поиск_расходки[Индекс3],0)),"")</f>
        <v/>
      </c>
      <c r="U60" s="116" t="str">
        <f>IFERROR(INDEX(Расходка[Наименование расходного материала],MATCH(Расходка[№],Поиск_расходки[Индекс4],0)),"")</f>
        <v/>
      </c>
      <c r="V60" s="116" t="str">
        <f>IFERROR(INDEX(Расходка[Наименование расходного материала],MATCH(Расходка[№],Поиск_расходки[Индекс5],0)),"")</f>
        <v/>
      </c>
      <c r="W60" s="116" t="str">
        <f>IFERROR(INDEX(Расходка[Наименование расходного материала],MATCH(Расходка[№],Поиск_расходки[Индекс6],0)),"")</f>
        <v>Launcher 6F JL 4.5</v>
      </c>
      <c r="X60" s="116" t="str">
        <f>IFERROR(INDEX(Расходка[Наименование расходного материала],MATCH(Расходка[№],Поиск_расходки[Индекс7],0)),"")</f>
        <v>Launcher 6F JL 4.5</v>
      </c>
      <c r="Y60" s="116" t="str">
        <f>IFERROR(INDEX(Расходка[Наименование расходного материала],MATCH(Расходка[№],Поиск_расходки[Индекс8],0)),"")</f>
        <v>Launcher 6F JL 4.5</v>
      </c>
      <c r="Z60" s="116" t="str">
        <f>IFERROR(INDEX(Расходка[Наименование расходного материала],MATCH(Расходка[№],Поиск_расходки[Индекс9],0)),"")</f>
        <v>Launcher 6F JL 4.5</v>
      </c>
      <c r="AA60" s="116" t="str">
        <f>IFERROR(INDEX(Расходка[Наименование расходного материала],MATCH(Расходка[№],Поиск_расходки[Индекс10],0)),"")</f>
        <v>Launcher 6F JL 4.5</v>
      </c>
      <c r="AB60" s="116" t="str">
        <f>IFERROR(INDEX(Расходка[Наименование расходного материала],MATCH(Расходка[№],Поиск_расходки[Индекс11],0)),"")</f>
        <v>Launcher 6F JL 4.5</v>
      </c>
      <c r="AC60" s="116" t="str">
        <f>IFERROR(INDEX(Расходка[Наименование расходного материала],MATCH(Расходка[№],Поиск_расходки[Индекс12],0)),"")</f>
        <v>Launcher 6F JL 4.5</v>
      </c>
      <c r="AD60" s="116" t="str">
        <f>IFERROR(INDEX(Расходка[Наименование расходного материала],MATCH(Расходка[№],Поиск_расходки[Индекс13],0)),"")</f>
        <v>Launcher 6F JL 4.5</v>
      </c>
      <c r="AF60" s="4" t="s">
        <v>6</v>
      </c>
      <c r="AG60" s="4" t="s">
        <v>462</v>
      </c>
    </row>
    <row r="61" spans="1:33">
      <c r="A61">
        <v>60</v>
      </c>
      <c r="B61" t="s">
        <v>4</v>
      </c>
      <c r="C61" t="s">
        <v>330</v>
      </c>
      <c r="E61" s="117">
        <f>IF(ISNUMBER(SEARCH('Карта учёта'!$B$13,Расходка[[#This Row],[Наименование расходного материала]])),MAX($E$1:E60)+1,0)</f>
        <v>0</v>
      </c>
      <c r="F61" s="117">
        <f>IF(ISNUMBER(SEARCH('Карта учёта'!$B$14,Расходка[[#This Row],[Наименование расходного материала]])),MAX($F$1:F60)+1,0)</f>
        <v>0</v>
      </c>
      <c r="G61" s="117">
        <f>IF(ISNUMBER(SEARCH('Карта учёта'!$B$15,Расходка[Наименование расходного материала])),MAX($G$1:G60)+1,0)</f>
        <v>0</v>
      </c>
      <c r="H61" s="117">
        <f>IF(ISNUMBER(SEARCH('Карта учёта'!$B$16,Расходка[Наименование расходного материала])),MAX($H$1:H60)+1,0)</f>
        <v>0</v>
      </c>
      <c r="I61" s="117">
        <f>IF(ISNUMBER(SEARCH('Карта учёта'!$B$17,Расходка[Наименование расходного материала])),MAX($I$1:I60)+1,0)</f>
        <v>0</v>
      </c>
      <c r="J61" s="117">
        <f>IF(ISNUMBER(SEARCH('Карта учёта'!$B$18,Расходка[Наименование расходного материала])),MAX($J$1:J60)+1,0)</f>
        <v>60</v>
      </c>
      <c r="K61" s="117">
        <f>IF(ISNUMBER(SEARCH('Карта учёта'!$B$19,Расходка[Наименование расходного материала])),MAX($K$1:K60)+1,0)</f>
        <v>60</v>
      </c>
      <c r="L61" s="117">
        <f>IF(ISNUMBER(SEARCH('Карта учёта'!$B$20,Расходка[Наименование расходного материала])),MAX($L$1:L60)+1,0)</f>
        <v>60</v>
      </c>
      <c r="M61" s="117">
        <f>IF(ISNUMBER(SEARCH('Карта учёта'!$B$21,Расходка[Наименование расходного материала])),MAX($M$1:M60)+1,0)</f>
        <v>60</v>
      </c>
      <c r="N61" s="117">
        <f>IF(ISNUMBER(SEARCH('Карта учёта'!$B$22,Расходка[Наименование расходного материала])),MAX($N$1:N60)+1,0)</f>
        <v>60</v>
      </c>
      <c r="O61" s="117">
        <f>IF(ISNUMBER(SEARCH('Карта учёта'!$B$23,Расходка[Наименование расходного материала])),MAX($O$1:O60)+1,0)</f>
        <v>60</v>
      </c>
      <c r="P61" s="117">
        <f>IF(ISNUMBER(SEARCH('Карта учёта'!$B$24,Расходка[Наименование расходного материала])),MAX($P$1:P60)+1,0)</f>
        <v>60</v>
      </c>
      <c r="Q61" s="117">
        <f>IF(ISNUMBER(SEARCH('Карта учёта'!$B$25,Расходка[Наименование расходного материала])),MAX($Q$1:Q60)+1,0)</f>
        <v>60</v>
      </c>
      <c r="R61" s="116" t="str">
        <f>IFERROR(INDEX(Расходка[Наименование расходного материала],MATCH(Расходка[№],Поиск_расходки[Индекс1],0)),"")</f>
        <v/>
      </c>
      <c r="S61" s="116" t="str">
        <f>IFERROR(INDEX(Расходка[Наименование расходного материала],MATCH(Расходка[№],Поиск_расходки[Индекс2],0)),"")</f>
        <v/>
      </c>
      <c r="T61" s="116" t="str">
        <f>IFERROR(INDEX(Расходка[Наименование расходного материала],MATCH(Расходка[№],Поиск_расходки[Индекс3],0)),"")</f>
        <v/>
      </c>
      <c r="U61" s="116" t="str">
        <f>IFERROR(INDEX(Расходка[Наименование расходного материала],MATCH(Расходка[№],Поиск_расходки[Индекс4],0)),"")</f>
        <v/>
      </c>
      <c r="V61" s="116" t="str">
        <f>IFERROR(INDEX(Расходка[Наименование расходного материала],MATCH(Расходка[№],Поиск_расходки[Индекс5],0)),"")</f>
        <v/>
      </c>
      <c r="W61" s="116" t="str">
        <f>IFERROR(INDEX(Расходка[Наименование расходного материала],MATCH(Расходка[№],Поиск_расходки[Индекс6],0)),"")</f>
        <v>Launcher 6F JR 3.5</v>
      </c>
      <c r="X61" s="116" t="str">
        <f>IFERROR(INDEX(Расходка[Наименование расходного материала],MATCH(Расходка[№],Поиск_расходки[Индекс7],0)),"")</f>
        <v>Launcher 6F JR 3.5</v>
      </c>
      <c r="Y61" s="116" t="str">
        <f>IFERROR(INDEX(Расходка[Наименование расходного материала],MATCH(Расходка[№],Поиск_расходки[Индекс8],0)),"")</f>
        <v>Launcher 6F JR 3.5</v>
      </c>
      <c r="Z61" s="116" t="str">
        <f>IFERROR(INDEX(Расходка[Наименование расходного материала],MATCH(Расходка[№],Поиск_расходки[Индекс9],0)),"")</f>
        <v>Launcher 6F JR 3.5</v>
      </c>
      <c r="AA61" s="116" t="str">
        <f>IFERROR(INDEX(Расходка[Наименование расходного материала],MATCH(Расходка[№],Поиск_расходки[Индекс10],0)),"")</f>
        <v>Launcher 6F JR 3.5</v>
      </c>
      <c r="AB61" s="116" t="str">
        <f>IFERROR(INDEX(Расходка[Наименование расходного материала],MATCH(Расходка[№],Поиск_расходки[Индекс11],0)),"")</f>
        <v>Launcher 6F JR 3.5</v>
      </c>
      <c r="AC61" s="116" t="str">
        <f>IFERROR(INDEX(Расходка[Наименование расходного материала],MATCH(Расходка[№],Поиск_расходки[Индекс12],0)),"")</f>
        <v>Launcher 6F JR 3.5</v>
      </c>
      <c r="AD61" s="116" t="str">
        <f>IFERROR(INDEX(Расходка[Наименование расходного материала],MATCH(Расходка[№],Поиск_расходки[Индекс13],0)),"")</f>
        <v>Launcher 6F JR 3.5</v>
      </c>
      <c r="AF61" s="4" t="s">
        <v>6</v>
      </c>
      <c r="AG61" s="4" t="s">
        <v>423</v>
      </c>
    </row>
    <row r="62" spans="1:33">
      <c r="A62">
        <v>61</v>
      </c>
      <c r="B62" t="s">
        <v>4</v>
      </c>
      <c r="C62" t="s">
        <v>331</v>
      </c>
      <c r="E62" s="117">
        <f>IF(ISNUMBER(SEARCH('Карта учёта'!$B$13,Расходка[[#This Row],[Наименование расходного материала]])),MAX($E$1:E61)+1,0)</f>
        <v>0</v>
      </c>
      <c r="F62" s="117">
        <f>IF(ISNUMBER(SEARCH('Карта учёта'!$B$14,Расходка[[#This Row],[Наименование расходного материала]])),MAX($F$1:F61)+1,0)</f>
        <v>0</v>
      </c>
      <c r="G62" s="117">
        <f>IF(ISNUMBER(SEARCH('Карта учёта'!$B$15,Расходка[Наименование расходного материала])),MAX($G$1:G61)+1,0)</f>
        <v>0</v>
      </c>
      <c r="H62" s="117">
        <f>IF(ISNUMBER(SEARCH('Карта учёта'!$B$16,Расходка[Наименование расходного материала])),MAX($H$1:H61)+1,0)</f>
        <v>0</v>
      </c>
      <c r="I62" s="117">
        <f>IF(ISNUMBER(SEARCH('Карта учёта'!$B$17,Расходка[Наименование расходного материала])),MAX($I$1:I61)+1,0)</f>
        <v>0</v>
      </c>
      <c r="J62" s="117">
        <f>IF(ISNUMBER(SEARCH('Карта учёта'!$B$18,Расходка[Наименование расходного материала])),MAX($J$1:J61)+1,0)</f>
        <v>61</v>
      </c>
      <c r="K62" s="117">
        <f>IF(ISNUMBER(SEARCH('Карта учёта'!$B$19,Расходка[Наименование расходного материала])),MAX($K$1:K61)+1,0)</f>
        <v>61</v>
      </c>
      <c r="L62" s="117">
        <f>IF(ISNUMBER(SEARCH('Карта учёта'!$B$20,Расходка[Наименование расходного материала])),MAX($L$1:L61)+1,0)</f>
        <v>61</v>
      </c>
      <c r="M62" s="117">
        <f>IF(ISNUMBER(SEARCH('Карта учёта'!$B$21,Расходка[Наименование расходного материала])),MAX($M$1:M61)+1,0)</f>
        <v>61</v>
      </c>
      <c r="N62" s="117">
        <f>IF(ISNUMBER(SEARCH('Карта учёта'!$B$22,Расходка[Наименование расходного материала])),MAX($N$1:N61)+1,0)</f>
        <v>61</v>
      </c>
      <c r="O62" s="117">
        <f>IF(ISNUMBER(SEARCH('Карта учёта'!$B$23,Расходка[Наименование расходного материала])),MAX($O$1:O61)+1,0)</f>
        <v>61</v>
      </c>
      <c r="P62" s="117">
        <f>IF(ISNUMBER(SEARCH('Карта учёта'!$B$24,Расходка[Наименование расходного материала])),MAX($P$1:P61)+1,0)</f>
        <v>61</v>
      </c>
      <c r="Q62" s="117">
        <f>IF(ISNUMBER(SEARCH('Карта учёта'!$B$25,Расходка[Наименование расходного материала])),MAX($Q$1:Q61)+1,0)</f>
        <v>61</v>
      </c>
      <c r="R62" s="116" t="str">
        <f>IFERROR(INDEX(Расходка[Наименование расходного материала],MATCH(Расходка[№],Поиск_расходки[Индекс1],0)),"")</f>
        <v/>
      </c>
      <c r="S62" s="116" t="str">
        <f>IFERROR(INDEX(Расходка[Наименование расходного материала],MATCH(Расходка[№],Поиск_расходки[Индекс2],0)),"")</f>
        <v/>
      </c>
      <c r="T62" s="116" t="str">
        <f>IFERROR(INDEX(Расходка[Наименование расходного материала],MATCH(Расходка[№],Поиск_расходки[Индекс3],0)),"")</f>
        <v/>
      </c>
      <c r="U62" s="116" t="str">
        <f>IFERROR(INDEX(Расходка[Наименование расходного материала],MATCH(Расходка[№],Поиск_расходки[Индекс4],0)),"")</f>
        <v/>
      </c>
      <c r="V62" s="116" t="str">
        <f>IFERROR(INDEX(Расходка[Наименование расходного материала],MATCH(Расходка[№],Поиск_расходки[Индекс5],0)),"")</f>
        <v/>
      </c>
      <c r="W62" s="116" t="str">
        <f>IFERROR(INDEX(Расходка[Наименование расходного материала],MATCH(Расходка[№],Поиск_расходки[Индекс6],0)),"")</f>
        <v>Launcher 6F JR 4.0</v>
      </c>
      <c r="X62" s="116" t="str">
        <f>IFERROR(INDEX(Расходка[Наименование расходного материала],MATCH(Расходка[№],Поиск_расходки[Индекс7],0)),"")</f>
        <v>Launcher 6F JR 4.0</v>
      </c>
      <c r="Y62" s="116" t="str">
        <f>IFERROR(INDEX(Расходка[Наименование расходного материала],MATCH(Расходка[№],Поиск_расходки[Индекс8],0)),"")</f>
        <v>Launcher 6F JR 4.0</v>
      </c>
      <c r="Z62" s="116" t="str">
        <f>IFERROR(INDEX(Расходка[Наименование расходного материала],MATCH(Расходка[№],Поиск_расходки[Индекс9],0)),"")</f>
        <v>Launcher 6F JR 4.0</v>
      </c>
      <c r="AA62" s="116" t="str">
        <f>IFERROR(INDEX(Расходка[Наименование расходного материала],MATCH(Расходка[№],Поиск_расходки[Индекс10],0)),"")</f>
        <v>Launcher 6F JR 4.0</v>
      </c>
      <c r="AB62" s="116" t="str">
        <f>IFERROR(INDEX(Расходка[Наименование расходного материала],MATCH(Расходка[№],Поиск_расходки[Индекс11],0)),"")</f>
        <v>Launcher 6F JR 4.0</v>
      </c>
      <c r="AC62" s="116" t="str">
        <f>IFERROR(INDEX(Расходка[Наименование расходного материала],MATCH(Расходка[№],Поиск_расходки[Индекс12],0)),"")</f>
        <v>Launcher 6F JR 4.0</v>
      </c>
      <c r="AD62" s="116" t="str">
        <f>IFERROR(INDEX(Расходка[Наименование расходного материала],MATCH(Расходка[№],Поиск_расходки[Индекс13],0)),"")</f>
        <v>Launcher 6F JR 4.0</v>
      </c>
      <c r="AF62" s="4" t="s">
        <v>6</v>
      </c>
      <c r="AG62" s="4" t="s">
        <v>463</v>
      </c>
    </row>
    <row r="63" spans="1:33">
      <c r="A63">
        <v>62</v>
      </c>
      <c r="B63" t="s">
        <v>4</v>
      </c>
      <c r="C63" t="s">
        <v>341</v>
      </c>
      <c r="E63" s="117">
        <f>IF(ISNUMBER(SEARCH('Карта учёта'!$B$13,Расходка[[#This Row],[Наименование расходного материала]])),MAX($E$1:E62)+1,0)</f>
        <v>0</v>
      </c>
      <c r="F63" s="117">
        <f>IF(ISNUMBER(SEARCH('Карта учёта'!$B$14,Расходка[[#This Row],[Наименование расходного материала]])),MAX($F$1:F62)+1,0)</f>
        <v>0</v>
      </c>
      <c r="G63" s="117">
        <f>IF(ISNUMBER(SEARCH('Карта учёта'!$B$15,Расходка[Наименование расходного материала])),MAX($G$1:G62)+1,0)</f>
        <v>0</v>
      </c>
      <c r="H63" s="117">
        <f>IF(ISNUMBER(SEARCH('Карта учёта'!$B$16,Расходка[Наименование расходного материала])),MAX($H$1:H62)+1,0)</f>
        <v>0</v>
      </c>
      <c r="I63" s="117">
        <f>IF(ISNUMBER(SEARCH('Карта учёта'!$B$17,Расходка[Наименование расходного материала])),MAX($I$1:I62)+1,0)</f>
        <v>0</v>
      </c>
      <c r="J63" s="117">
        <f>IF(ISNUMBER(SEARCH('Карта учёта'!$B$18,Расходка[Наименование расходного материала])),MAX($J$1:J62)+1,0)</f>
        <v>62</v>
      </c>
      <c r="K63" s="117">
        <f>IF(ISNUMBER(SEARCH('Карта учёта'!$B$19,Расходка[Наименование расходного материала])),MAX($K$1:K62)+1,0)</f>
        <v>62</v>
      </c>
      <c r="L63" s="117">
        <f>IF(ISNUMBER(SEARCH('Карта учёта'!$B$20,Расходка[Наименование расходного материала])),MAX($L$1:L62)+1,0)</f>
        <v>62</v>
      </c>
      <c r="M63" s="117">
        <f>IF(ISNUMBER(SEARCH('Карта учёта'!$B$21,Расходка[Наименование расходного материала])),MAX($M$1:M62)+1,0)</f>
        <v>62</v>
      </c>
      <c r="N63" s="117">
        <f>IF(ISNUMBER(SEARCH('Карта учёта'!$B$22,Расходка[Наименование расходного материала])),MAX($N$1:N62)+1,0)</f>
        <v>62</v>
      </c>
      <c r="O63" s="117">
        <f>IF(ISNUMBER(SEARCH('Карта учёта'!$B$23,Расходка[Наименование расходного материала])),MAX($O$1:O62)+1,0)</f>
        <v>62</v>
      </c>
      <c r="P63" s="117">
        <f>IF(ISNUMBER(SEARCH('Карта учёта'!$B$24,Расходка[Наименование расходного материала])),MAX($P$1:P62)+1,0)</f>
        <v>62</v>
      </c>
      <c r="Q63" s="117">
        <f>IF(ISNUMBER(SEARCH('Карта учёта'!$B$25,Расходка[Наименование расходного материала])),MAX($Q$1:Q62)+1,0)</f>
        <v>62</v>
      </c>
      <c r="R63" s="116" t="str">
        <f>IFERROR(INDEX(Расходка[Наименование расходного материала],MATCH(Расходка[№],Поиск_расходки[Индекс1],0)),"")</f>
        <v/>
      </c>
      <c r="S63" s="116" t="str">
        <f>IFERROR(INDEX(Расходка[Наименование расходного материала],MATCH(Расходка[№],Поиск_расходки[Индекс2],0)),"")</f>
        <v/>
      </c>
      <c r="T63" s="116" t="str">
        <f>IFERROR(INDEX(Расходка[Наименование расходного материала],MATCH(Расходка[№],Поиск_расходки[Индекс3],0)),"")</f>
        <v/>
      </c>
      <c r="U63" s="116" t="str">
        <f>IFERROR(INDEX(Расходка[Наименование расходного материала],MATCH(Расходка[№],Поиск_расходки[Индекс4],0)),"")</f>
        <v/>
      </c>
      <c r="V63" s="116" t="str">
        <f>IFERROR(INDEX(Расходка[Наименование расходного материала],MATCH(Расходка[№],Поиск_расходки[Индекс5],0)),"")</f>
        <v/>
      </c>
      <c r="W63" s="116" t="str">
        <f>IFERROR(INDEX(Расходка[Наименование расходного материала],MATCH(Расходка[№],Поиск_расходки[Индекс6],0)),"")</f>
        <v>Launcher 7F JL 3.5</v>
      </c>
      <c r="X63" s="116" t="str">
        <f>IFERROR(INDEX(Расходка[Наименование расходного материала],MATCH(Расходка[№],Поиск_расходки[Индекс7],0)),"")</f>
        <v>Launcher 7F JL 3.5</v>
      </c>
      <c r="Y63" s="116" t="str">
        <f>IFERROR(INDEX(Расходка[Наименование расходного материала],MATCH(Расходка[№],Поиск_расходки[Индекс8],0)),"")</f>
        <v>Launcher 7F JL 3.5</v>
      </c>
      <c r="Z63" s="116" t="str">
        <f>IFERROR(INDEX(Расходка[Наименование расходного материала],MATCH(Расходка[№],Поиск_расходки[Индекс9],0)),"")</f>
        <v>Launcher 7F JL 3.5</v>
      </c>
      <c r="AA63" s="116" t="str">
        <f>IFERROR(INDEX(Расходка[Наименование расходного материала],MATCH(Расходка[№],Поиск_расходки[Индекс10],0)),"")</f>
        <v>Launcher 7F JL 3.5</v>
      </c>
      <c r="AB63" s="116" t="str">
        <f>IFERROR(INDEX(Расходка[Наименование расходного материала],MATCH(Расходка[№],Поиск_расходки[Индекс11],0)),"")</f>
        <v>Launcher 7F JL 3.5</v>
      </c>
      <c r="AC63" s="116" t="str">
        <f>IFERROR(INDEX(Расходка[Наименование расходного материала],MATCH(Расходка[№],Поиск_расходки[Индекс12],0)),"")</f>
        <v>Launcher 7F JL 3.5</v>
      </c>
      <c r="AD63" s="116" t="str">
        <f>IFERROR(INDEX(Расходка[Наименование расходного материала],MATCH(Расходка[№],Поиск_расходки[Индекс13],0)),"")</f>
        <v>Launcher 7F JL 3.5</v>
      </c>
      <c r="AF63" s="4" t="s">
        <v>6</v>
      </c>
      <c r="AG63" s="4" t="s">
        <v>464</v>
      </c>
    </row>
    <row r="64" spans="1:33">
      <c r="A64">
        <v>63</v>
      </c>
      <c r="B64" t="s">
        <v>4</v>
      </c>
      <c r="C64" t="s">
        <v>340</v>
      </c>
      <c r="E64" s="117">
        <f>IF(ISNUMBER(SEARCH('Карта учёта'!$B$13,Расходка[[#This Row],[Наименование расходного материала]])),MAX($E$1:E63)+1,0)</f>
        <v>0</v>
      </c>
      <c r="F64" s="117">
        <f>IF(ISNUMBER(SEARCH('Карта учёта'!$B$14,Расходка[[#This Row],[Наименование расходного материала]])),MAX($F$1:F63)+1,0)</f>
        <v>0</v>
      </c>
      <c r="G64" s="117">
        <f>IF(ISNUMBER(SEARCH('Карта учёта'!$B$15,Расходка[Наименование расходного материала])),MAX($G$1:G63)+1,0)</f>
        <v>0</v>
      </c>
      <c r="H64" s="117">
        <f>IF(ISNUMBER(SEARCH('Карта учёта'!$B$16,Расходка[Наименование расходного материала])),MAX($H$1:H63)+1,0)</f>
        <v>0</v>
      </c>
      <c r="I64" s="117">
        <f>IF(ISNUMBER(SEARCH('Карта учёта'!$B$17,Расходка[Наименование расходного материала])),MAX($I$1:I63)+1,0)</f>
        <v>0</v>
      </c>
      <c r="J64" s="117">
        <f>IF(ISNUMBER(SEARCH('Карта учёта'!$B$18,Расходка[Наименование расходного материала])),MAX($J$1:J63)+1,0)</f>
        <v>63</v>
      </c>
      <c r="K64" s="117">
        <f>IF(ISNUMBER(SEARCH('Карта учёта'!$B$19,Расходка[Наименование расходного материала])),MAX($K$1:K63)+1,0)</f>
        <v>63</v>
      </c>
      <c r="L64" s="117">
        <f>IF(ISNUMBER(SEARCH('Карта учёта'!$B$20,Расходка[Наименование расходного материала])),MAX($L$1:L63)+1,0)</f>
        <v>63</v>
      </c>
      <c r="M64" s="117">
        <f>IF(ISNUMBER(SEARCH('Карта учёта'!$B$21,Расходка[Наименование расходного материала])),MAX($M$1:M63)+1,0)</f>
        <v>63</v>
      </c>
      <c r="N64" s="117">
        <f>IF(ISNUMBER(SEARCH('Карта учёта'!$B$22,Расходка[Наименование расходного материала])),MAX($N$1:N63)+1,0)</f>
        <v>63</v>
      </c>
      <c r="O64" s="117">
        <f>IF(ISNUMBER(SEARCH('Карта учёта'!$B$23,Расходка[Наименование расходного материала])),MAX($O$1:O63)+1,0)</f>
        <v>63</v>
      </c>
      <c r="P64" s="117">
        <f>IF(ISNUMBER(SEARCH('Карта учёта'!$B$24,Расходка[Наименование расходного материала])),MAX($P$1:P63)+1,0)</f>
        <v>63</v>
      </c>
      <c r="Q64" s="117">
        <f>IF(ISNUMBER(SEARCH('Карта учёта'!$B$25,Расходка[Наименование расходного материала])),MAX($Q$1:Q63)+1,0)</f>
        <v>63</v>
      </c>
      <c r="R64" s="116" t="str">
        <f>IFERROR(INDEX(Расходка[Наименование расходного материала],MATCH(Расходка[№],Поиск_расходки[Индекс1],0)),"")</f>
        <v/>
      </c>
      <c r="S64" s="116" t="str">
        <f>IFERROR(INDEX(Расходка[Наименование расходного материала],MATCH(Расходка[№],Поиск_расходки[Индекс2],0)),"")</f>
        <v/>
      </c>
      <c r="T64" s="116" t="str">
        <f>IFERROR(INDEX(Расходка[Наименование расходного материала],MATCH(Расходка[№],Поиск_расходки[Индекс3],0)),"")</f>
        <v/>
      </c>
      <c r="U64" s="116" t="str">
        <f>IFERROR(INDEX(Расходка[Наименование расходного материала],MATCH(Расходка[№],Поиск_расходки[Индекс4],0)),"")</f>
        <v/>
      </c>
      <c r="V64" s="116" t="str">
        <f>IFERROR(INDEX(Расходка[Наименование расходного материала],MATCH(Расходка[№],Поиск_расходки[Индекс5],0)),"")</f>
        <v/>
      </c>
      <c r="W64" s="116" t="str">
        <f>IFERROR(INDEX(Расходка[Наименование расходного материала],MATCH(Расходка[№],Поиск_расходки[Индекс6],0)),"")</f>
        <v>Launcher 7F JL 4.0</v>
      </c>
      <c r="X64" s="116" t="str">
        <f>IFERROR(INDEX(Расходка[Наименование расходного материала],MATCH(Расходка[№],Поиск_расходки[Индекс7],0)),"")</f>
        <v>Launcher 7F JL 4.0</v>
      </c>
      <c r="Y64" s="116" t="str">
        <f>IFERROR(INDEX(Расходка[Наименование расходного материала],MATCH(Расходка[№],Поиск_расходки[Индекс8],0)),"")</f>
        <v>Launcher 7F JL 4.0</v>
      </c>
      <c r="Z64" s="116" t="str">
        <f>IFERROR(INDEX(Расходка[Наименование расходного материала],MATCH(Расходка[№],Поиск_расходки[Индекс9],0)),"")</f>
        <v>Launcher 7F JL 4.0</v>
      </c>
      <c r="AA64" s="116" t="str">
        <f>IFERROR(INDEX(Расходка[Наименование расходного материала],MATCH(Расходка[№],Поиск_расходки[Индекс10],0)),"")</f>
        <v>Launcher 7F JL 4.0</v>
      </c>
      <c r="AB64" s="116" t="str">
        <f>IFERROR(INDEX(Расходка[Наименование расходного материала],MATCH(Расходка[№],Поиск_расходки[Индекс11],0)),"")</f>
        <v>Launcher 7F JL 4.0</v>
      </c>
      <c r="AC64" s="116" t="str">
        <f>IFERROR(INDEX(Расходка[Наименование расходного материала],MATCH(Расходка[№],Поиск_расходки[Индекс12],0)),"")</f>
        <v>Launcher 7F JL 4.0</v>
      </c>
      <c r="AD64" s="116" t="str">
        <f>IFERROR(INDEX(Расходка[Наименование расходного материала],MATCH(Расходка[№],Поиск_расходки[Индекс13],0)),"")</f>
        <v>Launcher 7F JL 4.0</v>
      </c>
      <c r="AF64" s="4" t="s">
        <v>6</v>
      </c>
      <c r="AG64" s="4" t="s">
        <v>465</v>
      </c>
    </row>
    <row r="65" spans="1:33">
      <c r="A65">
        <v>64</v>
      </c>
      <c r="B65" t="s">
        <v>301</v>
      </c>
      <c r="C65" s="1" t="s">
        <v>332</v>
      </c>
      <c r="E65" s="117">
        <f>IF(ISNUMBER(SEARCH('Карта учёта'!$B$13,Расходка[[#This Row],[Наименование расходного материала]])),MAX($E$1:E64)+1,0)</f>
        <v>0</v>
      </c>
      <c r="F65" s="117">
        <f>IF(ISNUMBER(SEARCH('Карта учёта'!$B$14,Расходка[[#This Row],[Наименование расходного материала]])),MAX($F$1:F64)+1,0)</f>
        <v>0</v>
      </c>
      <c r="G65" s="117">
        <f>IF(ISNUMBER(SEARCH('Карта учёта'!$B$15,Расходка[Наименование расходного материала])),MAX($G$1:G64)+1,0)</f>
        <v>0</v>
      </c>
      <c r="H65" s="117">
        <f>IF(ISNUMBER(SEARCH('Карта учёта'!$B$16,Расходка[Наименование расходного материала])),MAX($H$1:H64)+1,0)</f>
        <v>0</v>
      </c>
      <c r="I65" s="117">
        <f>IF(ISNUMBER(SEARCH('Карта учёта'!$B$17,Расходка[Наименование расходного материала])),MAX($I$1:I64)+1,0)</f>
        <v>0</v>
      </c>
      <c r="J65" s="117">
        <f>IF(ISNUMBER(SEARCH('Карта учёта'!$B$18,Расходка[Наименование расходного материала])),MAX($J$1:J64)+1,0)</f>
        <v>64</v>
      </c>
      <c r="K65" s="117">
        <f>IF(ISNUMBER(SEARCH('Карта учёта'!$B$19,Расходка[Наименование расходного материала])),MAX($K$1:K64)+1,0)</f>
        <v>64</v>
      </c>
      <c r="L65" s="117">
        <f>IF(ISNUMBER(SEARCH('Карта учёта'!$B$20,Расходка[Наименование расходного материала])),MAX($L$1:L64)+1,0)</f>
        <v>64</v>
      </c>
      <c r="M65" s="117">
        <f>IF(ISNUMBER(SEARCH('Карта учёта'!$B$21,Расходка[Наименование расходного материала])),MAX($M$1:M64)+1,0)</f>
        <v>64</v>
      </c>
      <c r="N65" s="117">
        <f>IF(ISNUMBER(SEARCH('Карта учёта'!$B$22,Расходка[Наименование расходного материала])),MAX($N$1:N64)+1,0)</f>
        <v>64</v>
      </c>
      <c r="O65" s="117">
        <f>IF(ISNUMBER(SEARCH('Карта учёта'!$B$23,Расходка[Наименование расходного материала])),MAX($O$1:O64)+1,0)</f>
        <v>64</v>
      </c>
      <c r="P65" s="117">
        <f>IF(ISNUMBER(SEARCH('Карта учёта'!$B$24,Расходка[Наименование расходного материала])),MAX($P$1:P64)+1,0)</f>
        <v>64</v>
      </c>
      <c r="Q65" s="117">
        <f>IF(ISNUMBER(SEARCH('Карта учёта'!$B$25,Расходка[Наименование расходного материала])),MAX($Q$1:Q64)+1,0)</f>
        <v>64</v>
      </c>
      <c r="R65" s="116" t="str">
        <f>IFERROR(INDEX(Расходка[Наименование расходного материала],MATCH(Расходка[№],Поиск_расходки[Индекс1],0)),"")</f>
        <v/>
      </c>
      <c r="S65" s="116" t="str">
        <f>IFERROR(INDEX(Расходка[Наименование расходного материала],MATCH(Расходка[№],Поиск_расходки[Индекс2],0)),"")</f>
        <v/>
      </c>
      <c r="T65" s="116" t="str">
        <f>IFERROR(INDEX(Расходка[Наименование расходного материала],MATCH(Расходка[№],Поиск_расходки[Индекс3],0)),"")</f>
        <v/>
      </c>
      <c r="U65" s="116" t="str">
        <f>IFERROR(INDEX(Расходка[Наименование расходного материала],MATCH(Расходка[№],Поиск_расходки[Индекс4],0)),"")</f>
        <v/>
      </c>
      <c r="V65" s="116" t="str">
        <f>IFERROR(INDEX(Расходка[Наименование расходного материала],MATCH(Расходка[№],Поиск_расходки[Индекс5],0)),"")</f>
        <v/>
      </c>
      <c r="W65" s="116" t="str">
        <f>IFERROR(INDEX(Расходка[Наименование расходного материала],MATCH(Расходка[№],Поиск_расходки[Индекс6],0)),"")</f>
        <v>Angio-Seal™ VIP</v>
      </c>
      <c r="X65" s="116" t="str">
        <f>IFERROR(INDEX(Расходка[Наименование расходного материала],MATCH(Расходка[№],Поиск_расходки[Индекс7],0)),"")</f>
        <v>Angio-Seal™ VIP</v>
      </c>
      <c r="Y65" s="116" t="str">
        <f>IFERROR(INDEX(Расходка[Наименование расходного материала],MATCH(Расходка[№],Поиск_расходки[Индекс8],0)),"")</f>
        <v>Angio-Seal™ VIP</v>
      </c>
      <c r="Z65" s="116" t="str">
        <f>IFERROR(INDEX(Расходка[Наименование расходного материала],MATCH(Расходка[№],Поиск_расходки[Индекс9],0)),"")</f>
        <v>Angio-Seal™ VIP</v>
      </c>
      <c r="AA65" s="116" t="str">
        <f>IFERROR(INDEX(Расходка[Наименование расходного материала],MATCH(Расходка[№],Поиск_расходки[Индекс10],0)),"")</f>
        <v>Angio-Seal™ VIP</v>
      </c>
      <c r="AB65" s="116" t="str">
        <f>IFERROR(INDEX(Расходка[Наименование расходного материала],MATCH(Расходка[№],Поиск_расходки[Индекс11],0)),"")</f>
        <v>Angio-Seal™ VIP</v>
      </c>
      <c r="AC65" s="116" t="str">
        <f>IFERROR(INDEX(Расходка[Наименование расходного материала],MATCH(Расходка[№],Поиск_расходки[Индекс12],0)),"")</f>
        <v>Angio-Seal™ VIP</v>
      </c>
      <c r="AD65" s="116" t="str">
        <f>IFERROR(INDEX(Расходка[Наименование расходного материала],MATCH(Расходка[№],Поиск_расходки[Индекс13],0)),"")</f>
        <v>Angio-Seal™ VIP</v>
      </c>
      <c r="AF65" s="4" t="s">
        <v>6</v>
      </c>
      <c r="AG65" s="4" t="s">
        <v>466</v>
      </c>
    </row>
    <row r="66" spans="1:33">
      <c r="A66">
        <v>65</v>
      </c>
      <c r="E66" s="117">
        <f>IF(ISNUMBER(SEARCH('Карта учёта'!$B$13,Расходка[[#This Row],[Наименование расходного материала]])),MAX($E$1:E65)+1,0)</f>
        <v>0</v>
      </c>
      <c r="F66" s="117">
        <f>IF(ISNUMBER(SEARCH('Карта учёта'!$B$14,Расходка[[#This Row],[Наименование расходного материала]])),MAX($F$1:F65)+1,0)</f>
        <v>0</v>
      </c>
      <c r="G66" s="117">
        <f>IF(ISNUMBER(SEARCH('Карта учёта'!$B$15,Расходка[Наименование расходного материала])),MAX($G$1:G65)+1,0)</f>
        <v>0</v>
      </c>
      <c r="H66" s="117">
        <f>IF(ISNUMBER(SEARCH('Карта учёта'!$B$16,Расходка[Наименование расходного материала])),MAX($H$1:H65)+1,0)</f>
        <v>0</v>
      </c>
      <c r="I66" s="117">
        <f>IF(ISNUMBER(SEARCH('Карта учёта'!$B$17,Расходка[Наименование расходного материала])),MAX($I$1:I65)+1,0)</f>
        <v>0</v>
      </c>
      <c r="J66" s="117">
        <f>IF(ISNUMBER(SEARCH('Карта учёта'!$B$18,Расходка[Наименование расходного материала])),MAX($J$1:J65)+1,0)</f>
        <v>0</v>
      </c>
      <c r="K66" s="117">
        <f>IF(ISNUMBER(SEARCH('Карта учёта'!$B$19,Расходка[Наименование расходного материала])),MAX($K$1:K65)+1,0)</f>
        <v>0</v>
      </c>
      <c r="L66" s="117">
        <f>IF(ISNUMBER(SEARCH('Карта учёта'!$B$20,Расходка[Наименование расходного материала])),MAX($L$1:L65)+1,0)</f>
        <v>0</v>
      </c>
      <c r="M66" s="117">
        <f>IF(ISNUMBER(SEARCH('Карта учёта'!$B$21,Расходка[Наименование расходного материала])),MAX($M$1:M65)+1,0)</f>
        <v>0</v>
      </c>
      <c r="N66" s="117">
        <f>IF(ISNUMBER(SEARCH('Карта учёта'!$B$22,Расходка[Наименование расходного материала])),MAX($N$1:N65)+1,0)</f>
        <v>0</v>
      </c>
      <c r="O66" s="117">
        <f>IF(ISNUMBER(SEARCH('Карта учёта'!$B$23,Расходка[Наименование расходного материала])),MAX($O$1:O65)+1,0)</f>
        <v>0</v>
      </c>
      <c r="P66" s="117">
        <f>IF(ISNUMBER(SEARCH('Карта учёта'!$B$24,Расходка[Наименование расходного материала])),MAX($P$1:P65)+1,0)</f>
        <v>0</v>
      </c>
      <c r="Q66" s="117">
        <f>IF(ISNUMBER(SEARCH('Карта учёта'!$B$25,Расходка[Наименование расходного материала])),MAX($Q$1:Q65)+1,0)</f>
        <v>0</v>
      </c>
      <c r="R66" s="116" t="str">
        <f>IFERROR(INDEX(Расходка[Наименование расходного материала],MATCH(Расходка[№],Поиск_расходки[Индекс1],0)),"")</f>
        <v/>
      </c>
      <c r="S66" s="116" t="str">
        <f>IFERROR(INDEX(Расходка[Наименование расходного материала],MATCH(Расходка[№],Поиск_расходки[Индекс2],0)),"")</f>
        <v/>
      </c>
      <c r="T66" s="116" t="str">
        <f>IFERROR(INDEX(Расходка[Наименование расходного материала],MATCH(Расходка[№],Поиск_расходки[Индекс3],0)),"")</f>
        <v/>
      </c>
      <c r="U66" s="116" t="str">
        <f>IFERROR(INDEX(Расходка[Наименование расходного материала],MATCH(Расходка[№],Поиск_расходки[Индекс4],0)),"")</f>
        <v/>
      </c>
      <c r="V66" s="116" t="str">
        <f>IFERROR(INDEX(Расходка[Наименование расходного материала],MATCH(Расходка[№],Поиск_расходки[Индекс5],0)),"")</f>
        <v/>
      </c>
      <c r="W66" s="116" t="str">
        <f>IFERROR(INDEX(Расходка[Наименование расходного материала],MATCH(Расходка[№],Поиск_расходки[Индекс6],0)),"")</f>
        <v/>
      </c>
      <c r="X66" s="116" t="str">
        <f>IFERROR(INDEX(Расходка[Наименование расходного материала],MATCH(Расходка[№],Поиск_расходки[Индекс7],0)),"")</f>
        <v/>
      </c>
      <c r="Y66" s="116" t="str">
        <f>IFERROR(INDEX(Расходка[Наименование расходного материала],MATCH(Расходка[№],Поиск_расходки[Индекс8],0)),"")</f>
        <v/>
      </c>
      <c r="Z66" s="116" t="str">
        <f>IFERROR(INDEX(Расходка[Наименование расходного материала],MATCH(Расходка[№],Поиск_расходки[Индекс9],0)),"")</f>
        <v/>
      </c>
      <c r="AA66" s="116" t="str">
        <f>IFERROR(INDEX(Расходка[Наименование расходного материала],MATCH(Расходка[№],Поиск_расходки[Индекс10],0)),"")</f>
        <v/>
      </c>
      <c r="AB66" s="116" t="str">
        <f>IFERROR(INDEX(Расходка[Наименование расходного материала],MATCH(Расходка[№],Поиск_расходки[Индекс11],0)),"")</f>
        <v/>
      </c>
      <c r="AC66" s="116" t="str">
        <f>IFERROR(INDEX(Расходка[Наименование расходного материала],MATCH(Расходка[№],Поиск_расходки[Индекс12],0)),"")</f>
        <v/>
      </c>
      <c r="AD66" s="116" t="str">
        <f>IFERROR(INDEX(Расходка[Наименование расходного материала],MATCH(Расходка[№],Поиск_расходки[Индекс13],0)),"")</f>
        <v/>
      </c>
      <c r="AF66" s="4" t="s">
        <v>6</v>
      </c>
      <c r="AG66" s="4" t="s">
        <v>467</v>
      </c>
    </row>
    <row r="67" spans="1:33">
      <c r="E67" s="202">
        <f>IF(ISNUMBER(SEARCH('Карта учёта'!$B$13,Расходка[[#This Row],[Наименование расходного материала]])),MAX($E$1:E66)+1,0)</f>
        <v>0</v>
      </c>
      <c r="F67" s="202">
        <f>IF(ISNUMBER(SEARCH('Карта учёта'!$B$14,Расходка[[#This Row],[Наименование расходного материала]])),MAX($F$1:F66)+1,0)</f>
        <v>0</v>
      </c>
      <c r="G67" s="202">
        <f>IF(ISNUMBER(SEARCH('Карта учёта'!$B$15,Расходка[Наименование расходного материала])),MAX($G$1:G66)+1,0)</f>
        <v>0</v>
      </c>
      <c r="H67" s="202">
        <f>IF(ISNUMBER(SEARCH('Карта учёта'!$B$16,Расходка[Наименование расходного материала])),MAX($H$1:H66)+1,0)</f>
        <v>0</v>
      </c>
      <c r="I67" s="202">
        <f>IF(ISNUMBER(SEARCH('Карта учёта'!$B$17,Расходка[Наименование расходного материала])),MAX($I$1:I66)+1,0)</f>
        <v>0</v>
      </c>
      <c r="J67" s="202">
        <f>IF(ISNUMBER(SEARCH('Карта учёта'!$B$18,Расходка[Наименование расходного материала])),MAX($J$1:J66)+1,0)</f>
        <v>0</v>
      </c>
      <c r="K67" s="202">
        <f>IF(ISNUMBER(SEARCH('Карта учёта'!$B$19,Расходка[Наименование расходного материала])),MAX($K$1:K66)+1,0)</f>
        <v>0</v>
      </c>
      <c r="L67" s="202">
        <f>IF(ISNUMBER(SEARCH('Карта учёта'!$B$20,Расходка[Наименование расходного материала])),MAX($L$1:L66)+1,0)</f>
        <v>0</v>
      </c>
      <c r="M67" s="202">
        <f>IF(ISNUMBER(SEARCH('Карта учёта'!$B$21,Расходка[Наименование расходного материала])),MAX($M$1:M66)+1,0)</f>
        <v>0</v>
      </c>
      <c r="N67" s="202">
        <f>IF(ISNUMBER(SEARCH('Карта учёта'!$B$22,Расходка[Наименование расходного материала])),MAX($N$1:N66)+1,0)</f>
        <v>0</v>
      </c>
      <c r="O67" s="202">
        <f>IF(ISNUMBER(SEARCH('Карта учёта'!$B$23,Расходка[Наименование расходного материала])),MAX($O$1:O66)+1,0)</f>
        <v>0</v>
      </c>
      <c r="P67" s="202">
        <f>IF(ISNUMBER(SEARCH('Карта учёта'!$B$24,Расходка[Наименование расходного материала])),MAX($P$1:P66)+1,0)</f>
        <v>0</v>
      </c>
      <c r="Q67" s="202">
        <f>IF(ISNUMBER(SEARCH('Карта учёта'!$B$25,Расходка[Наименование расходного материала])),MAX($Q$1:Q66)+1,0)</f>
        <v>0</v>
      </c>
      <c r="R67" s="203" t="str">
        <f>IFERROR(INDEX(Расходка[Наименование расходного материала],MATCH(Расходка[№],Поиск_расходки[Индекс1],0)),"")</f>
        <v/>
      </c>
      <c r="S67" s="203" t="str">
        <f>IFERROR(INDEX(Расходка[Наименование расходного материала],MATCH(Расходка[№],Поиск_расходки[Индекс2],0)),"")</f>
        <v/>
      </c>
      <c r="T67" s="203" t="str">
        <f>IFERROR(INDEX(Расходка[Наименование расходного материала],MATCH(Расходка[№],Поиск_расходки[Индекс3],0)),"")</f>
        <v/>
      </c>
      <c r="U67" s="203" t="str">
        <f>IFERROR(INDEX(Расходка[Наименование расходного материала],MATCH(Расходка[№],Поиск_расходки[Индекс4],0)),"")</f>
        <v/>
      </c>
      <c r="V67" s="203" t="str">
        <f>IFERROR(INDEX(Расходка[Наименование расходного материала],MATCH(Расходка[№],Поиск_расходки[Индекс5],0)),"")</f>
        <v/>
      </c>
      <c r="W67" s="203" t="str">
        <f>IFERROR(INDEX(Расходка[Наименование расходного материала],MATCH(Расходка[№],Поиск_расходки[Индекс6],0)),"")</f>
        <v/>
      </c>
      <c r="X67" s="203" t="str">
        <f>IFERROR(INDEX(Расходка[Наименование расходного материала],MATCH(Расходка[№],Поиск_расходки[Индекс7],0)),"")</f>
        <v/>
      </c>
      <c r="Y67" s="203" t="str">
        <f>IFERROR(INDEX(Расходка[Наименование расходного материала],MATCH(Расходка[№],Поиск_расходки[Индекс8],0)),"")</f>
        <v/>
      </c>
      <c r="Z67" s="203" t="str">
        <f>IFERROR(INDEX(Расходка[Наименование расходного материала],MATCH(Расходка[№],Поиск_расходки[Индекс9],0)),"")</f>
        <v/>
      </c>
      <c r="AA67" s="203" t="str">
        <f>IFERROR(INDEX(Расходка[Наименование расходного материала],MATCH(Расходка[№],Поиск_расходки[Индекс10],0)),"")</f>
        <v/>
      </c>
      <c r="AB67" s="203" t="str">
        <f>IFERROR(INDEX(Расходка[Наименование расходного материала],MATCH(Расходка[№],Поиск_расходки[Индекс11],0)),"")</f>
        <v/>
      </c>
      <c r="AC67" s="203" t="str">
        <f>IFERROR(INDEX(Расходка[Наименование расходного материала],MATCH(Расходка[№],Поиск_расходки[Индекс12],0)),"")</f>
        <v/>
      </c>
      <c r="AD67" s="203" t="str">
        <f>IFERROR(INDEX(Расходка[Наименование расходного материала],MATCH(Расходка[№],Поиск_расходки[Индекс13],0)),"")</f>
        <v/>
      </c>
      <c r="AF67" s="4" t="s">
        <v>6</v>
      </c>
      <c r="AG67" s="4" t="s">
        <v>468</v>
      </c>
    </row>
    <row r="68" spans="1:33">
      <c r="E68" s="202">
        <f>IF(ISNUMBER(SEARCH('Карта учёта'!$B$13,Расходка[[#This Row],[Наименование расходного материала]])),MAX($E$1:E67)+1,0)</f>
        <v>0</v>
      </c>
      <c r="F68" s="202">
        <f>IF(ISNUMBER(SEARCH('Карта учёта'!$B$14,Расходка[[#This Row],[Наименование расходного материала]])),MAX($F$1:F67)+1,0)</f>
        <v>0</v>
      </c>
      <c r="G68" s="202">
        <f>IF(ISNUMBER(SEARCH('Карта учёта'!$B$15,Расходка[Наименование расходного материала])),MAX($G$1:G67)+1,0)</f>
        <v>0</v>
      </c>
      <c r="H68" s="202">
        <f>IF(ISNUMBER(SEARCH('Карта учёта'!$B$16,Расходка[Наименование расходного материала])),MAX($H$1:H67)+1,0)</f>
        <v>0</v>
      </c>
      <c r="I68" s="202">
        <f>IF(ISNUMBER(SEARCH('Карта учёта'!$B$17,Расходка[Наименование расходного материала])),MAX($I$1:I67)+1,0)</f>
        <v>0</v>
      </c>
      <c r="J68" s="202">
        <f>IF(ISNUMBER(SEARCH('Карта учёта'!$B$18,Расходка[Наименование расходного материала])),MAX($J$1:J67)+1,0)</f>
        <v>0</v>
      </c>
      <c r="K68" s="202">
        <f>IF(ISNUMBER(SEARCH('Карта учёта'!$B$19,Расходка[Наименование расходного материала])),MAX($K$1:K67)+1,0)</f>
        <v>0</v>
      </c>
      <c r="L68" s="202">
        <f>IF(ISNUMBER(SEARCH('Карта учёта'!$B$20,Расходка[Наименование расходного материала])),MAX($L$1:L67)+1,0)</f>
        <v>0</v>
      </c>
      <c r="M68" s="202">
        <f>IF(ISNUMBER(SEARCH('Карта учёта'!$B$21,Расходка[Наименование расходного материала])),MAX($M$1:M67)+1,0)</f>
        <v>0</v>
      </c>
      <c r="N68" s="202">
        <f>IF(ISNUMBER(SEARCH('Карта учёта'!$B$22,Расходка[Наименование расходного материала])),MAX($N$1:N67)+1,0)</f>
        <v>0</v>
      </c>
      <c r="O68" s="202">
        <f>IF(ISNUMBER(SEARCH('Карта учёта'!$B$23,Расходка[Наименование расходного материала])),MAX($O$1:O67)+1,0)</f>
        <v>0</v>
      </c>
      <c r="P68" s="202">
        <f>IF(ISNUMBER(SEARCH('Карта учёта'!$B$24,Расходка[Наименование расходного материала])),MAX($P$1:P67)+1,0)</f>
        <v>0</v>
      </c>
      <c r="Q68" s="202">
        <f>IF(ISNUMBER(SEARCH('Карта учёта'!$B$25,Расходка[Наименование расходного материала])),MAX($Q$1:Q67)+1,0)</f>
        <v>0</v>
      </c>
      <c r="R68" s="203" t="str">
        <f>IFERROR(INDEX(Расходка[Наименование расходного материала],MATCH(Расходка[№],Поиск_расходки[Индекс1],0)),"")</f>
        <v/>
      </c>
      <c r="S68" s="203" t="str">
        <f>IFERROR(INDEX(Расходка[Наименование расходного материала],MATCH(Расходка[№],Поиск_расходки[Индекс2],0)),"")</f>
        <v/>
      </c>
      <c r="T68" s="203" t="str">
        <f>IFERROR(INDEX(Расходка[Наименование расходного материала],MATCH(Расходка[№],Поиск_расходки[Индекс3],0)),"")</f>
        <v/>
      </c>
      <c r="U68" s="203" t="str">
        <f>IFERROR(INDEX(Расходка[Наименование расходного материала],MATCH(Расходка[№],Поиск_расходки[Индекс4],0)),"")</f>
        <v/>
      </c>
      <c r="V68" s="203" t="str">
        <f>IFERROR(INDEX(Расходка[Наименование расходного материала],MATCH(Расходка[№],Поиск_расходки[Индекс5],0)),"")</f>
        <v/>
      </c>
      <c r="W68" s="203" t="str">
        <f>IFERROR(INDEX(Расходка[Наименование расходного материала],MATCH(Расходка[№],Поиск_расходки[Индекс6],0)),"")</f>
        <v/>
      </c>
      <c r="X68" s="203" t="str">
        <f>IFERROR(INDEX(Расходка[Наименование расходного материала],MATCH(Расходка[№],Поиск_расходки[Индекс7],0)),"")</f>
        <v/>
      </c>
      <c r="Y68" s="203" t="str">
        <f>IFERROR(INDEX(Расходка[Наименование расходного материала],MATCH(Расходка[№],Поиск_расходки[Индекс8],0)),"")</f>
        <v/>
      </c>
      <c r="Z68" s="203" t="str">
        <f>IFERROR(INDEX(Расходка[Наименование расходного материала],MATCH(Расходка[№],Поиск_расходки[Индекс9],0)),"")</f>
        <v/>
      </c>
      <c r="AA68" s="203" t="str">
        <f>IFERROR(INDEX(Расходка[Наименование расходного материала],MATCH(Расходка[№],Поиск_расходки[Индекс10],0)),"")</f>
        <v/>
      </c>
      <c r="AB68" s="203" t="str">
        <f>IFERROR(INDEX(Расходка[Наименование расходного материала],MATCH(Расходка[№],Поиск_расходки[Индекс11],0)),"")</f>
        <v/>
      </c>
      <c r="AC68" s="203" t="str">
        <f>IFERROR(INDEX(Расходка[Наименование расходного материала],MATCH(Расходка[№],Поиск_расходки[Индекс12],0)),"")</f>
        <v/>
      </c>
      <c r="AD68" s="203" t="str">
        <f>IFERROR(INDEX(Расходка[Наименование расходного материала],MATCH(Расходка[№],Поиск_расходки[Индекс13],0)),"")</f>
        <v/>
      </c>
      <c r="AF68" s="4" t="s">
        <v>6</v>
      </c>
      <c r="AG68" s="4" t="s">
        <v>469</v>
      </c>
    </row>
    <row r="69" spans="1:33">
      <c r="E69" s="202">
        <f>IF(ISNUMBER(SEARCH('Карта учёта'!$B$13,Расходка[[#This Row],[Наименование расходного материала]])),MAX($E$1:E68)+1,0)</f>
        <v>0</v>
      </c>
      <c r="F69" s="202">
        <f>IF(ISNUMBER(SEARCH('Карта учёта'!$B$14,Расходка[[#This Row],[Наименование расходного материала]])),MAX($F$1:F68)+1,0)</f>
        <v>0</v>
      </c>
      <c r="G69" s="202">
        <f>IF(ISNUMBER(SEARCH('Карта учёта'!$B$15,Расходка[Наименование расходного материала])),MAX($G$1:G68)+1,0)</f>
        <v>0</v>
      </c>
      <c r="H69" s="202">
        <f>IF(ISNUMBER(SEARCH('Карта учёта'!$B$16,Расходка[Наименование расходного материала])),MAX($H$1:H68)+1,0)</f>
        <v>0</v>
      </c>
      <c r="I69" s="202">
        <f>IF(ISNUMBER(SEARCH('Карта учёта'!$B$17,Расходка[Наименование расходного материала])),MAX($I$1:I68)+1,0)</f>
        <v>0</v>
      </c>
      <c r="J69" s="202">
        <f>IF(ISNUMBER(SEARCH('Карта учёта'!$B$18,Расходка[Наименование расходного материала])),MAX($J$1:J68)+1,0)</f>
        <v>0</v>
      </c>
      <c r="K69" s="202">
        <f>IF(ISNUMBER(SEARCH('Карта учёта'!$B$19,Расходка[Наименование расходного материала])),MAX($K$1:K68)+1,0)</f>
        <v>0</v>
      </c>
      <c r="L69" s="202">
        <f>IF(ISNUMBER(SEARCH('Карта учёта'!$B$20,Расходка[Наименование расходного материала])),MAX($L$1:L68)+1,0)</f>
        <v>0</v>
      </c>
      <c r="M69" s="202">
        <f>IF(ISNUMBER(SEARCH('Карта учёта'!$B$21,Расходка[Наименование расходного материала])),MAX($M$1:M68)+1,0)</f>
        <v>0</v>
      </c>
      <c r="N69" s="202">
        <f>IF(ISNUMBER(SEARCH('Карта учёта'!$B$22,Расходка[Наименование расходного материала])),MAX($N$1:N68)+1,0)</f>
        <v>0</v>
      </c>
      <c r="O69" s="202">
        <f>IF(ISNUMBER(SEARCH('Карта учёта'!$B$23,Расходка[Наименование расходного материала])),MAX($O$1:O68)+1,0)</f>
        <v>0</v>
      </c>
      <c r="P69" s="202">
        <f>IF(ISNUMBER(SEARCH('Карта учёта'!$B$24,Расходка[Наименование расходного материала])),MAX($P$1:P68)+1,0)</f>
        <v>0</v>
      </c>
      <c r="Q69" s="202">
        <f>IF(ISNUMBER(SEARCH('Карта учёта'!$B$25,Расходка[Наименование расходного материала])),MAX($Q$1:Q68)+1,0)</f>
        <v>0</v>
      </c>
      <c r="R69" s="203" t="str">
        <f>IFERROR(INDEX(Расходка[Наименование расходного материала],MATCH(Расходка[№],Поиск_расходки[Индекс1],0)),"")</f>
        <v/>
      </c>
      <c r="S69" s="203" t="str">
        <f>IFERROR(INDEX(Расходка[Наименование расходного материала],MATCH(Расходка[№],Поиск_расходки[Индекс2],0)),"")</f>
        <v/>
      </c>
      <c r="T69" s="203" t="str">
        <f>IFERROR(INDEX(Расходка[Наименование расходного материала],MATCH(Расходка[№],Поиск_расходки[Индекс3],0)),"")</f>
        <v/>
      </c>
      <c r="U69" s="203" t="str">
        <f>IFERROR(INDEX(Расходка[Наименование расходного материала],MATCH(Расходка[№],Поиск_расходки[Индекс4],0)),"")</f>
        <v/>
      </c>
      <c r="V69" s="203" t="str">
        <f>IFERROR(INDEX(Расходка[Наименование расходного материала],MATCH(Расходка[№],Поиск_расходки[Индекс5],0)),"")</f>
        <v/>
      </c>
      <c r="W69" s="203" t="str">
        <f>IFERROR(INDEX(Расходка[Наименование расходного материала],MATCH(Расходка[№],Поиск_расходки[Индекс6],0)),"")</f>
        <v/>
      </c>
      <c r="X69" s="203" t="str">
        <f>IFERROR(INDEX(Расходка[Наименование расходного материала],MATCH(Расходка[№],Поиск_расходки[Индекс7],0)),"")</f>
        <v/>
      </c>
      <c r="Y69" s="203" t="str">
        <f>IFERROR(INDEX(Расходка[Наименование расходного материала],MATCH(Расходка[№],Поиск_расходки[Индекс8],0)),"")</f>
        <v/>
      </c>
      <c r="Z69" s="203" t="str">
        <f>IFERROR(INDEX(Расходка[Наименование расходного материала],MATCH(Расходка[№],Поиск_расходки[Индекс9],0)),"")</f>
        <v/>
      </c>
      <c r="AA69" s="203" t="str">
        <f>IFERROR(INDEX(Расходка[Наименование расходного материала],MATCH(Расходка[№],Поиск_расходки[Индекс10],0)),"")</f>
        <v/>
      </c>
      <c r="AB69" s="203" t="str">
        <f>IFERROR(INDEX(Расходка[Наименование расходного материала],MATCH(Расходка[№],Поиск_расходки[Индекс11],0)),"")</f>
        <v/>
      </c>
      <c r="AC69" s="203" t="str">
        <f>IFERROR(INDEX(Расходка[Наименование расходного материала],MATCH(Расходка[№],Поиск_расходки[Индекс12],0)),"")</f>
        <v/>
      </c>
      <c r="AD69" s="203" t="str">
        <f>IFERROR(INDEX(Расходка[Наименование расходного материала],MATCH(Расходка[№],Поиск_расходки[Индекс13],0)),"")</f>
        <v/>
      </c>
      <c r="AF69" s="4" t="s">
        <v>6</v>
      </c>
      <c r="AG69" s="4" t="s">
        <v>470</v>
      </c>
    </row>
    <row r="70" spans="1:33">
      <c r="E70" s="202">
        <f>IF(ISNUMBER(SEARCH('Карта учёта'!$B$13,Расходка[[#This Row],[Наименование расходного материала]])),MAX($E$1:E69)+1,0)</f>
        <v>0</v>
      </c>
      <c r="F70" s="202">
        <f>IF(ISNUMBER(SEARCH('Карта учёта'!$B$14,Расходка[[#This Row],[Наименование расходного материала]])),MAX($F$1:F69)+1,0)</f>
        <v>0</v>
      </c>
      <c r="G70" s="202">
        <f>IF(ISNUMBER(SEARCH('Карта учёта'!$B$15,Расходка[Наименование расходного материала])),MAX($G$1:G69)+1,0)</f>
        <v>0</v>
      </c>
      <c r="H70" s="202">
        <f>IF(ISNUMBER(SEARCH('Карта учёта'!$B$16,Расходка[Наименование расходного материала])),MAX($H$1:H69)+1,0)</f>
        <v>0</v>
      </c>
      <c r="I70" s="202">
        <f>IF(ISNUMBER(SEARCH('Карта учёта'!$B$17,Расходка[Наименование расходного материала])),MAX($I$1:I69)+1,0)</f>
        <v>0</v>
      </c>
      <c r="J70" s="202">
        <f>IF(ISNUMBER(SEARCH('Карта учёта'!$B$18,Расходка[Наименование расходного материала])),MAX($J$1:J69)+1,0)</f>
        <v>0</v>
      </c>
      <c r="K70" s="202">
        <f>IF(ISNUMBER(SEARCH('Карта учёта'!$B$19,Расходка[Наименование расходного материала])),MAX($K$1:K69)+1,0)</f>
        <v>0</v>
      </c>
      <c r="L70" s="202">
        <f>IF(ISNUMBER(SEARCH('Карта учёта'!$B$20,Расходка[Наименование расходного материала])),MAX($L$1:L69)+1,0)</f>
        <v>0</v>
      </c>
      <c r="M70" s="202">
        <f>IF(ISNUMBER(SEARCH('Карта учёта'!$B$21,Расходка[Наименование расходного материала])),MAX($M$1:M69)+1,0)</f>
        <v>0</v>
      </c>
      <c r="N70" s="202">
        <f>IF(ISNUMBER(SEARCH('Карта учёта'!$B$22,Расходка[Наименование расходного материала])),MAX($N$1:N69)+1,0)</f>
        <v>0</v>
      </c>
      <c r="O70" s="202">
        <f>IF(ISNUMBER(SEARCH('Карта учёта'!$B$23,Расходка[Наименование расходного материала])),MAX($O$1:O69)+1,0)</f>
        <v>0</v>
      </c>
      <c r="P70" s="202">
        <f>IF(ISNUMBER(SEARCH('Карта учёта'!$B$24,Расходка[Наименование расходного материала])),MAX($P$1:P69)+1,0)</f>
        <v>0</v>
      </c>
      <c r="Q70" s="202">
        <f>IF(ISNUMBER(SEARCH('Карта учёта'!$B$25,Расходка[Наименование расходного материала])),MAX($Q$1:Q69)+1,0)</f>
        <v>0</v>
      </c>
      <c r="R70" s="203" t="str">
        <f>IFERROR(INDEX(Расходка[Наименование расходного материала],MATCH(Расходка[№],Поиск_расходки[Индекс1],0)),"")</f>
        <v/>
      </c>
      <c r="S70" s="203" t="str">
        <f>IFERROR(INDEX(Расходка[Наименование расходного материала],MATCH(Расходка[№],Поиск_расходки[Индекс2],0)),"")</f>
        <v/>
      </c>
      <c r="T70" s="203" t="str">
        <f>IFERROR(INDEX(Расходка[Наименование расходного материала],MATCH(Расходка[№],Поиск_расходки[Индекс3],0)),"")</f>
        <v/>
      </c>
      <c r="U70" s="203" t="str">
        <f>IFERROR(INDEX(Расходка[Наименование расходного материала],MATCH(Расходка[№],Поиск_расходки[Индекс4],0)),"")</f>
        <v/>
      </c>
      <c r="V70" s="203" t="str">
        <f>IFERROR(INDEX(Расходка[Наименование расходного материала],MATCH(Расходка[№],Поиск_расходки[Индекс5],0)),"")</f>
        <v/>
      </c>
      <c r="W70" s="203" t="str">
        <f>IFERROR(INDEX(Расходка[Наименование расходного материала],MATCH(Расходка[№],Поиск_расходки[Индекс6],0)),"")</f>
        <v/>
      </c>
      <c r="X70" s="203" t="str">
        <f>IFERROR(INDEX(Расходка[Наименование расходного материала],MATCH(Расходка[№],Поиск_расходки[Индекс7],0)),"")</f>
        <v/>
      </c>
      <c r="Y70" s="203" t="str">
        <f>IFERROR(INDEX(Расходка[Наименование расходного материала],MATCH(Расходка[№],Поиск_расходки[Индекс8],0)),"")</f>
        <v/>
      </c>
      <c r="Z70" s="203" t="str">
        <f>IFERROR(INDEX(Расходка[Наименование расходного материала],MATCH(Расходка[№],Поиск_расходки[Индекс9],0)),"")</f>
        <v/>
      </c>
      <c r="AA70" s="203" t="str">
        <f>IFERROR(INDEX(Расходка[Наименование расходного материала],MATCH(Расходка[№],Поиск_расходки[Индекс10],0)),"")</f>
        <v/>
      </c>
      <c r="AB70" s="203" t="str">
        <f>IFERROR(INDEX(Расходка[Наименование расходного материала],MATCH(Расходка[№],Поиск_расходки[Индекс11],0)),"")</f>
        <v/>
      </c>
      <c r="AC70" s="203" t="str">
        <f>IFERROR(INDEX(Расходка[Наименование расходного материала],MATCH(Расходка[№],Поиск_расходки[Индекс12],0)),"")</f>
        <v/>
      </c>
      <c r="AD70" s="203" t="str">
        <f>IFERROR(INDEX(Расходка[Наименование расходного материала],MATCH(Расходка[№],Поиск_расходки[Индекс13],0)),"")</f>
        <v/>
      </c>
      <c r="AF70" s="4" t="s">
        <v>6</v>
      </c>
      <c r="AG70" s="4" t="s">
        <v>471</v>
      </c>
    </row>
    <row r="71" spans="1:33">
      <c r="AF71" s="4" t="s">
        <v>6</v>
      </c>
      <c r="AG71" s="4" t="s">
        <v>426</v>
      </c>
    </row>
    <row r="72" spans="1:33">
      <c r="AF72" s="4" t="s">
        <v>6</v>
      </c>
      <c r="AG72" s="4" t="s">
        <v>472</v>
      </c>
    </row>
    <row r="73" spans="1:33">
      <c r="AF73" s="4" t="s">
        <v>6</v>
      </c>
      <c r="AG73" s="4" t="s">
        <v>427</v>
      </c>
    </row>
    <row r="74" spans="1:33">
      <c r="AF74" s="4" t="s">
        <v>6</v>
      </c>
      <c r="AG74" s="4" t="s">
        <v>473</v>
      </c>
    </row>
    <row r="75" spans="1:33">
      <c r="AF75" s="4" t="s">
        <v>6</v>
      </c>
      <c r="AG75" s="4" t="s">
        <v>474</v>
      </c>
    </row>
    <row r="76" spans="1:33">
      <c r="AF76" s="4" t="s">
        <v>6</v>
      </c>
      <c r="AG76" s="4" t="s">
        <v>475</v>
      </c>
    </row>
    <row r="77" spans="1:33">
      <c r="AF77" s="4" t="s">
        <v>6</v>
      </c>
      <c r="AG77" s="4" t="s">
        <v>476</v>
      </c>
    </row>
    <row r="78" spans="1:33">
      <c r="AF78" s="4" t="s">
        <v>6</v>
      </c>
      <c r="AG78" s="4" t="s">
        <v>477</v>
      </c>
    </row>
    <row r="79" spans="1:33">
      <c r="AF79" s="4" t="s">
        <v>6</v>
      </c>
      <c r="AG79" s="4" t="s">
        <v>478</v>
      </c>
    </row>
    <row r="80" spans="1:33">
      <c r="AF80" s="4" t="s">
        <v>6</v>
      </c>
      <c r="AG80" s="4" t="s">
        <v>479</v>
      </c>
    </row>
    <row r="81" spans="32:33">
      <c r="AF81" s="4" t="s">
        <v>6</v>
      </c>
      <c r="AG81" s="4" t="s">
        <v>480</v>
      </c>
    </row>
    <row r="82" spans="32:33">
      <c r="AF82" s="4" t="s">
        <v>6</v>
      </c>
      <c r="AG82" s="4" t="s">
        <v>481</v>
      </c>
    </row>
    <row r="83" spans="32:33">
      <c r="AF83" s="4" t="s">
        <v>6</v>
      </c>
      <c r="AG83" s="4" t="s">
        <v>482</v>
      </c>
    </row>
    <row r="84" spans="32:33">
      <c r="AF84" s="4" t="s">
        <v>6</v>
      </c>
      <c r="AG84" s="4" t="s">
        <v>433</v>
      </c>
    </row>
    <row r="85" spans="32:33">
      <c r="AF85" s="4" t="s">
        <v>6</v>
      </c>
      <c r="AG85" s="4" t="s">
        <v>434</v>
      </c>
    </row>
    <row r="86" spans="32:33">
      <c r="AF86" s="4" t="s">
        <v>6</v>
      </c>
      <c r="AG86" s="4" t="s">
        <v>483</v>
      </c>
    </row>
    <row r="87" spans="32:33">
      <c r="AF87" s="4" t="s">
        <v>6</v>
      </c>
      <c r="AG87" s="4" t="s">
        <v>484</v>
      </c>
    </row>
    <row r="88" spans="32:33">
      <c r="AF88" s="4" t="s">
        <v>6</v>
      </c>
      <c r="AG88" s="4" t="s">
        <v>485</v>
      </c>
    </row>
    <row r="89" spans="32:33">
      <c r="AF89" s="4" t="s">
        <v>6</v>
      </c>
      <c r="AG89" s="4" t="s">
        <v>486</v>
      </c>
    </row>
    <row r="90" spans="32:33">
      <c r="AF90" s="4" t="s">
        <v>6</v>
      </c>
      <c r="AG90" s="4" t="s">
        <v>487</v>
      </c>
    </row>
    <row r="91" spans="32:33">
      <c r="AF91" s="4" t="s">
        <v>6</v>
      </c>
      <c r="AG91" s="4" t="s">
        <v>488</v>
      </c>
    </row>
    <row r="92" spans="32:33">
      <c r="AF92" s="4" t="s">
        <v>6</v>
      </c>
      <c r="AG92" s="4" t="s">
        <v>489</v>
      </c>
    </row>
    <row r="93" spans="32:33">
      <c r="AF93" s="4" t="s">
        <v>6</v>
      </c>
      <c r="AG93" s="4" t="s">
        <v>490</v>
      </c>
    </row>
    <row r="94" spans="32:33">
      <c r="AF94" s="4" t="s">
        <v>6</v>
      </c>
      <c r="AG94" s="4" t="s">
        <v>437</v>
      </c>
    </row>
    <row r="95" spans="32:33">
      <c r="AF95" s="4" t="s">
        <v>6</v>
      </c>
      <c r="AG95" s="4" t="s">
        <v>438</v>
      </c>
    </row>
    <row r="96" spans="32:33">
      <c r="AF96" s="4" t="s">
        <v>6</v>
      </c>
      <c r="AG96" s="4" t="s">
        <v>491</v>
      </c>
    </row>
    <row r="97" spans="32:33">
      <c r="AF97" s="4" t="s">
        <v>6</v>
      </c>
      <c r="AG97" s="4" t="s">
        <v>492</v>
      </c>
    </row>
  </sheetData>
  <sheetProtection sheet="1" objects="1" scenarios="1" formatCells="0" formatColumns="0"/>
  <phoneticPr fontId="14" type="noConversion"/>
  <dataValidations count="1">
    <dataValidation type="list" allowBlank="1" showInputMessage="1" showErrorMessage="1" sqref="B2:B66">
      <formula1>INDIRECT("Таблица19[[Наименование ]]")</formula1>
    </dataValidation>
  </dataValidations>
  <pageMargins left="0.7" right="0.7" top="0.75" bottom="0.75" header="0.3" footer="0.3"/>
  <pageSetup paperSize="9" orientation="portrait" r:id="rId1"/>
  <tableParts count="6">
    <tablePart r:id="rId2"/>
    <tablePart r:id="rId3"/>
    <tablePart r:id="rId4"/>
    <tablePart r:id="rId5"/>
    <tablePart r:id="rId6"/>
    <tablePart r:id="rId7"/>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9"/>
  <sheetViews>
    <sheetView zoomScale="90" zoomScaleNormal="90" workbookViewId="0">
      <selection activeCell="F23" sqref="F23"/>
    </sheetView>
  </sheetViews>
  <sheetFormatPr defaultRowHeight="15"/>
  <cols>
    <col min="1" max="1" width="28.28515625" bestFit="1" customWidth="1"/>
    <col min="2" max="2" width="18.7109375" bestFit="1" customWidth="1"/>
    <col min="3" max="3" width="42.140625" bestFit="1" customWidth="1"/>
    <col min="4" max="4" width="8.85546875" customWidth="1"/>
    <col min="5" max="5" width="28.5703125" bestFit="1" customWidth="1"/>
    <col min="6" max="10" width="8.85546875" customWidth="1"/>
  </cols>
  <sheetData>
    <row r="1" spans="1:5">
      <c r="A1" t="s">
        <v>112</v>
      </c>
      <c r="B1" t="s">
        <v>111</v>
      </c>
      <c r="C1" t="s">
        <v>113</v>
      </c>
      <c r="E1" t="s">
        <v>175</v>
      </c>
    </row>
    <row r="2" spans="1:5">
      <c r="A2" t="s">
        <v>134</v>
      </c>
      <c r="B2" t="s">
        <v>107</v>
      </c>
      <c r="C2" t="str">
        <f t="shared" ref="C2:C16" si="0">CONCATENATE(A2,B2)</f>
        <v xml:space="preserve">Заведующий отделения: Д.В. Карчевский </v>
      </c>
      <c r="E2" t="s">
        <v>172</v>
      </c>
    </row>
    <row r="3" spans="1:5">
      <c r="A3" t="s">
        <v>124</v>
      </c>
      <c r="B3" t="s">
        <v>109</v>
      </c>
      <c r="C3" t="str">
        <f t="shared" si="0"/>
        <v xml:space="preserve">И/О заведующего отделения: В.Л. Мартынко </v>
      </c>
      <c r="E3" t="s">
        <v>179</v>
      </c>
    </row>
    <row r="4" spans="1:5">
      <c r="A4" t="s">
        <v>124</v>
      </c>
      <c r="B4" t="s">
        <v>116</v>
      </c>
      <c r="C4" t="str">
        <f>CONCATENATE(A4,B4)</f>
        <v xml:space="preserve">И/О заведующего отделения: А.В. Воронков </v>
      </c>
      <c r="E4" t="s">
        <v>173</v>
      </c>
    </row>
    <row r="5" spans="1:5">
      <c r="A5" t="s">
        <v>108</v>
      </c>
      <c r="B5" t="s">
        <v>118</v>
      </c>
      <c r="C5" t="str">
        <f t="shared" si="0"/>
        <v>Оператор: В.В. Анохин</v>
      </c>
      <c r="E5" t="s">
        <v>170</v>
      </c>
    </row>
    <row r="6" spans="1:5">
      <c r="A6" t="s">
        <v>108</v>
      </c>
      <c r="B6" t="s">
        <v>116</v>
      </c>
      <c r="C6" t="str">
        <f t="shared" si="0"/>
        <v xml:space="preserve">Оператор: А.В. Воронков </v>
      </c>
      <c r="E6" t="s">
        <v>303</v>
      </c>
    </row>
    <row r="7" spans="1:5">
      <c r="A7" t="s">
        <v>108</v>
      </c>
      <c r="B7" t="s">
        <v>119</v>
      </c>
      <c r="C7" t="str">
        <f t="shared" si="0"/>
        <v>Оператор: И.Н. Зимин</v>
      </c>
      <c r="E7" t="s">
        <v>180</v>
      </c>
    </row>
    <row r="8" spans="1:5">
      <c r="A8" t="s">
        <v>108</v>
      </c>
      <c r="B8" t="s">
        <v>107</v>
      </c>
      <c r="C8" t="str">
        <f t="shared" si="0"/>
        <v xml:space="preserve">Оператор: Д.В. Карчевский </v>
      </c>
      <c r="E8" t="s">
        <v>181</v>
      </c>
    </row>
    <row r="9" spans="1:5">
      <c r="A9" t="s">
        <v>108</v>
      </c>
      <c r="B9" t="s">
        <v>109</v>
      </c>
      <c r="C9" t="str">
        <f t="shared" si="0"/>
        <v xml:space="preserve">Оператор: В.Л. Мартынко </v>
      </c>
      <c r="E9" t="s">
        <v>182</v>
      </c>
    </row>
    <row r="10" spans="1:5">
      <c r="A10" t="s">
        <v>108</v>
      </c>
      <c r="B10" t="s">
        <v>114</v>
      </c>
      <c r="C10" t="str">
        <f t="shared" si="0"/>
        <v xml:space="preserve">Оператор: А.С. Меренков </v>
      </c>
      <c r="E10" t="s">
        <v>183</v>
      </c>
    </row>
    <row r="11" spans="1:5">
      <c r="A11" t="s">
        <v>108</v>
      </c>
      <c r="B11" t="s">
        <v>117</v>
      </c>
      <c r="C11" t="str">
        <f t="shared" si="0"/>
        <v xml:space="preserve">Оператор: О.В. Мещеряков </v>
      </c>
      <c r="E11" t="s">
        <v>184</v>
      </c>
    </row>
    <row r="12" spans="1:5">
      <c r="A12" t="s">
        <v>108</v>
      </c>
      <c r="B12" t="s">
        <v>115</v>
      </c>
      <c r="C12" t="str">
        <f t="shared" si="0"/>
        <v xml:space="preserve">Оператор: И.А. Московский </v>
      </c>
    </row>
    <row r="13" spans="1:5">
      <c r="A13" t="s">
        <v>108</v>
      </c>
      <c r="B13" t="s">
        <v>121</v>
      </c>
      <c r="C13" t="str">
        <f>CONCATENATE(A13,B13)</f>
        <v>Оператор: А.Ф. Паращенко</v>
      </c>
    </row>
    <row r="14" spans="1:5">
      <c r="A14" t="s">
        <v>108</v>
      </c>
      <c r="B14" t="s">
        <v>110</v>
      </c>
      <c r="C14" t="str">
        <f t="shared" si="0"/>
        <v xml:space="preserve">Оператор: А.С. Щербаков </v>
      </c>
    </row>
    <row r="15" spans="1:5">
      <c r="A15" t="s">
        <v>120</v>
      </c>
      <c r="B15" t="s">
        <v>122</v>
      </c>
      <c r="C15" t="str">
        <f t="shared" si="0"/>
        <v>Старшая мед.сетра: О.Н. Черткова</v>
      </c>
    </row>
    <row r="16" spans="1:5">
      <c r="A16" t="s">
        <v>123</v>
      </c>
      <c r="B16" t="s">
        <v>350</v>
      </c>
      <c r="C16" t="str">
        <f t="shared" si="0"/>
        <v xml:space="preserve">И/О старшей мед.сетры: А.А. Нефёдова </v>
      </c>
    </row>
    <row r="17" spans="1:3">
      <c r="A17" t="s">
        <v>123</v>
      </c>
      <c r="B17" t="s">
        <v>349</v>
      </c>
      <c r="C17" t="str">
        <f>CONCATENATE(A17,B17)</f>
        <v>И/О старшей мед.сетры: А.М. Казанцева</v>
      </c>
    </row>
    <row r="20" spans="1:3">
      <c r="A20" t="s">
        <v>175</v>
      </c>
      <c r="B20" t="s">
        <v>174</v>
      </c>
    </row>
    <row r="21" spans="1:3">
      <c r="A21" t="s">
        <v>170</v>
      </c>
      <c r="B21" t="s">
        <v>267</v>
      </c>
    </row>
    <row r="22" spans="1:3">
      <c r="A22" t="s">
        <v>170</v>
      </c>
      <c r="B22" t="s">
        <v>176</v>
      </c>
    </row>
    <row r="23" spans="1:3">
      <c r="A23" t="s">
        <v>170</v>
      </c>
      <c r="B23" t="s">
        <v>304</v>
      </c>
    </row>
    <row r="24" spans="1:3">
      <c r="A24" t="s">
        <v>170</v>
      </c>
      <c r="B24" t="s">
        <v>250</v>
      </c>
    </row>
    <row r="25" spans="1:3">
      <c r="A25" t="s">
        <v>170</v>
      </c>
      <c r="B25" t="s">
        <v>264</v>
      </c>
    </row>
    <row r="26" spans="1:3">
      <c r="A26" t="s">
        <v>170</v>
      </c>
      <c r="B26" t="s">
        <v>268</v>
      </c>
    </row>
    <row r="27" spans="1:3">
      <c r="A27" t="s">
        <v>170</v>
      </c>
      <c r="B27" t="s">
        <v>256</v>
      </c>
    </row>
    <row r="28" spans="1:3">
      <c r="A28" t="s">
        <v>170</v>
      </c>
      <c r="B28" t="s">
        <v>255</v>
      </c>
    </row>
    <row r="29" spans="1:3">
      <c r="A29" t="s">
        <v>170</v>
      </c>
      <c r="B29" t="s">
        <v>302</v>
      </c>
    </row>
    <row r="30" spans="1:3">
      <c r="A30" t="s">
        <v>170</v>
      </c>
      <c r="B30" t="s">
        <v>254</v>
      </c>
    </row>
    <row r="31" spans="1:3">
      <c r="A31" t="s">
        <v>170</v>
      </c>
      <c r="B31" t="s">
        <v>270</v>
      </c>
    </row>
    <row r="32" spans="1:3">
      <c r="A32" t="s">
        <v>170</v>
      </c>
      <c r="B32" t="s">
        <v>353</v>
      </c>
    </row>
    <row r="33" spans="1:2">
      <c r="A33" t="s">
        <v>170</v>
      </c>
      <c r="B33" t="s">
        <v>263</v>
      </c>
    </row>
    <row r="34" spans="1:2">
      <c r="A34" t="s">
        <v>170</v>
      </c>
      <c r="B34" t="s">
        <v>249</v>
      </c>
    </row>
    <row r="35" spans="1:2">
      <c r="A35" t="s">
        <v>170</v>
      </c>
      <c r="B35" t="s">
        <v>253</v>
      </c>
    </row>
    <row r="36" spans="1:2">
      <c r="A36" t="s">
        <v>170</v>
      </c>
      <c r="B36" t="s">
        <v>248</v>
      </c>
    </row>
    <row r="37" spans="1:2">
      <c r="A37" t="s">
        <v>170</v>
      </c>
      <c r="B37" t="s">
        <v>366</v>
      </c>
    </row>
    <row r="38" spans="1:2">
      <c r="A38" t="s">
        <v>170</v>
      </c>
      <c r="B38" t="s">
        <v>516</v>
      </c>
    </row>
    <row r="39" spans="1:2">
      <c r="A39" t="s">
        <v>170</v>
      </c>
      <c r="B39" t="s">
        <v>266</v>
      </c>
    </row>
    <row r="40" spans="1:2">
      <c r="A40" t="s">
        <v>170</v>
      </c>
      <c r="B40" t="s">
        <v>265</v>
      </c>
    </row>
    <row r="41" spans="1:2">
      <c r="A41" t="s">
        <v>170</v>
      </c>
      <c r="B41" t="s">
        <v>257</v>
      </c>
    </row>
    <row r="42" spans="1:2">
      <c r="A42" t="s">
        <v>170</v>
      </c>
      <c r="B42" t="s">
        <v>251</v>
      </c>
    </row>
    <row r="43" spans="1:2">
      <c r="A43" t="s">
        <v>170</v>
      </c>
      <c r="B43" t="s">
        <v>252</v>
      </c>
    </row>
    <row r="44" spans="1:2">
      <c r="A44" t="s">
        <v>303</v>
      </c>
      <c r="B44" t="s">
        <v>260</v>
      </c>
    </row>
    <row r="45" spans="1:2">
      <c r="A45" t="s">
        <v>303</v>
      </c>
      <c r="B45" t="s">
        <v>261</v>
      </c>
    </row>
    <row r="46" spans="1:2">
      <c r="A46" t="s">
        <v>303</v>
      </c>
      <c r="B46" t="s">
        <v>262</v>
      </c>
    </row>
    <row r="47" spans="1:2">
      <c r="A47" t="s">
        <v>303</v>
      </c>
      <c r="B47" t="s">
        <v>178</v>
      </c>
    </row>
    <row r="48" spans="1:2">
      <c r="A48" t="s">
        <v>303</v>
      </c>
      <c r="B48" t="s">
        <v>258</v>
      </c>
    </row>
    <row r="49" spans="1:2">
      <c r="A49" t="s">
        <v>303</v>
      </c>
      <c r="B49" t="s">
        <v>269</v>
      </c>
    </row>
    <row r="50" spans="1:2">
      <c r="A50" t="s">
        <v>303</v>
      </c>
      <c r="B50" t="s">
        <v>177</v>
      </c>
    </row>
    <row r="51" spans="1:2">
      <c r="A51" t="s">
        <v>303</v>
      </c>
      <c r="B51" t="s">
        <v>512</v>
      </c>
    </row>
    <row r="52" spans="1:2">
      <c r="A52" t="s">
        <v>303</v>
      </c>
      <c r="B52" t="s">
        <v>259</v>
      </c>
    </row>
    <row r="53" spans="1:2">
      <c r="A53" t="s">
        <v>303</v>
      </c>
      <c r="B53" t="s">
        <v>371</v>
      </c>
    </row>
    <row r="54" spans="1:2">
      <c r="A54" t="s">
        <v>303</v>
      </c>
      <c r="B54" t="s">
        <v>367</v>
      </c>
    </row>
    <row r="55" spans="1:2">
      <c r="A55" t="s">
        <v>171</v>
      </c>
      <c r="B55" t="s">
        <v>144</v>
      </c>
    </row>
    <row r="56" spans="1:2">
      <c r="A56" t="s">
        <v>171</v>
      </c>
      <c r="B56" t="s">
        <v>147</v>
      </c>
    </row>
    <row r="57" spans="1:2">
      <c r="A57" t="s">
        <v>171</v>
      </c>
      <c r="B57" t="s">
        <v>150</v>
      </c>
    </row>
    <row r="58" spans="1:2">
      <c r="A58" t="s">
        <v>171</v>
      </c>
      <c r="B58" t="s">
        <v>153</v>
      </c>
    </row>
    <row r="59" spans="1:2">
      <c r="A59" t="s">
        <v>171</v>
      </c>
      <c r="B59" t="s">
        <v>156</v>
      </c>
    </row>
    <row r="60" spans="1:2">
      <c r="A60" t="s">
        <v>171</v>
      </c>
      <c r="B60" t="s">
        <v>159</v>
      </c>
    </row>
    <row r="61" spans="1:2">
      <c r="A61" t="s">
        <v>171</v>
      </c>
      <c r="B61" t="s">
        <v>164</v>
      </c>
    </row>
    <row r="62" spans="1:2">
      <c r="A62" t="s">
        <v>171</v>
      </c>
      <c r="B62" t="s">
        <v>275</v>
      </c>
    </row>
    <row r="63" spans="1:2">
      <c r="A63" t="s">
        <v>171</v>
      </c>
      <c r="B63" t="s">
        <v>166</v>
      </c>
    </row>
    <row r="64" spans="1:2">
      <c r="A64" t="s">
        <v>171</v>
      </c>
      <c r="B64" t="s">
        <v>167</v>
      </c>
    </row>
    <row r="65" spans="1:2">
      <c r="A65" t="s">
        <v>171</v>
      </c>
      <c r="B65" t="s">
        <v>168</v>
      </c>
    </row>
    <row r="66" spans="1:2">
      <c r="A66" t="s">
        <v>171</v>
      </c>
      <c r="B66" t="s">
        <v>169</v>
      </c>
    </row>
    <row r="67" spans="1:2">
      <c r="A67" t="s">
        <v>171</v>
      </c>
      <c r="B67" t="s">
        <v>141</v>
      </c>
    </row>
    <row r="68" spans="1:2">
      <c r="A68" t="s">
        <v>171</v>
      </c>
      <c r="B68" t="s">
        <v>185</v>
      </c>
    </row>
    <row r="69" spans="1:2">
      <c r="A69" t="s">
        <v>172</v>
      </c>
      <c r="B69" t="s">
        <v>342</v>
      </c>
    </row>
    <row r="70" spans="1:2">
      <c r="A70" t="s">
        <v>172</v>
      </c>
      <c r="B70" t="s">
        <v>143</v>
      </c>
    </row>
    <row r="71" spans="1:2">
      <c r="A71" t="s">
        <v>172</v>
      </c>
      <c r="B71" t="s">
        <v>369</v>
      </c>
    </row>
    <row r="72" spans="1:2">
      <c r="A72" t="s">
        <v>172</v>
      </c>
      <c r="B72" t="s">
        <v>146</v>
      </c>
    </row>
    <row r="73" spans="1:2">
      <c r="A73" t="s">
        <v>172</v>
      </c>
      <c r="B73" t="s">
        <v>140</v>
      </c>
    </row>
    <row r="74" spans="1:2">
      <c r="A74" t="s">
        <v>172</v>
      </c>
      <c r="B74" t="s">
        <v>149</v>
      </c>
    </row>
    <row r="75" spans="1:2">
      <c r="A75" t="s">
        <v>172</v>
      </c>
      <c r="B75" t="s">
        <v>152</v>
      </c>
    </row>
    <row r="76" spans="1:2">
      <c r="A76" t="s">
        <v>172</v>
      </c>
      <c r="B76" t="s">
        <v>155</v>
      </c>
    </row>
    <row r="77" spans="1:2">
      <c r="A77" t="s">
        <v>172</v>
      </c>
      <c r="B77" t="s">
        <v>158</v>
      </c>
    </row>
    <row r="78" spans="1:2">
      <c r="A78" t="s">
        <v>172</v>
      </c>
      <c r="B78" t="s">
        <v>161</v>
      </c>
    </row>
    <row r="79" spans="1:2">
      <c r="A79" t="s">
        <v>172</v>
      </c>
      <c r="B79" t="s">
        <v>163</v>
      </c>
    </row>
    <row r="80" spans="1:2">
      <c r="A80" t="s">
        <v>184</v>
      </c>
      <c r="B80" t="s">
        <v>142</v>
      </c>
    </row>
    <row r="81" spans="1:2">
      <c r="A81" t="s">
        <v>184</v>
      </c>
      <c r="B81" t="s">
        <v>274</v>
      </c>
    </row>
    <row r="82" spans="1:2">
      <c r="A82" t="s">
        <v>184</v>
      </c>
      <c r="B82" t="s">
        <v>145</v>
      </c>
    </row>
    <row r="83" spans="1:2">
      <c r="A83" t="s">
        <v>184</v>
      </c>
      <c r="B83" t="s">
        <v>148</v>
      </c>
    </row>
    <row r="84" spans="1:2">
      <c r="A84" t="s">
        <v>184</v>
      </c>
      <c r="B84" t="s">
        <v>151</v>
      </c>
    </row>
    <row r="85" spans="1:2">
      <c r="A85" t="s">
        <v>184</v>
      </c>
      <c r="B85" t="s">
        <v>154</v>
      </c>
    </row>
    <row r="86" spans="1:2">
      <c r="A86" t="s">
        <v>184</v>
      </c>
      <c r="B86" t="s">
        <v>160</v>
      </c>
    </row>
    <row r="87" spans="1:2">
      <c r="A87" t="s">
        <v>184</v>
      </c>
      <c r="B87" t="s">
        <v>157</v>
      </c>
    </row>
    <row r="88" spans="1:2">
      <c r="A88" t="s">
        <v>184</v>
      </c>
      <c r="B88" t="s">
        <v>162</v>
      </c>
    </row>
    <row r="89" spans="1:2">
      <c r="A89" t="s">
        <v>184</v>
      </c>
      <c r="B89" t="s">
        <v>165</v>
      </c>
    </row>
  </sheetData>
  <sheetProtection sheet="1" objects="1" scenarios="1"/>
  <phoneticPr fontId="14" type="noConversion"/>
  <dataValidations count="1">
    <dataValidation type="list" allowBlank="1" showInputMessage="1" showErrorMessage="1" sqref="A21:A89">
      <formula1>INDIRECT("Должность[Должность]")</formula1>
    </dataValidation>
  </dataValidations>
  <pageMargins left="0.7" right="0.7" top="0.75" bottom="0.75" header="0.3" footer="0.3"/>
  <tableParts count="3">
    <tablePart r:id="rId1"/>
    <tablePart r:id="rId2"/>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3"/>
  <sheetViews>
    <sheetView workbookViewId="0">
      <selection activeCell="F19" sqref="F19"/>
    </sheetView>
  </sheetViews>
  <sheetFormatPr defaultRowHeight="15"/>
  <cols>
    <col min="1" max="1" width="73.7109375" bestFit="1" customWidth="1"/>
  </cols>
  <sheetData>
    <row r="1" spans="1:1" ht="61.9" customHeight="1">
      <c r="A1" s="195" t="s">
        <v>386</v>
      </c>
    </row>
    <row r="2" spans="1:1">
      <c r="A2" t="s">
        <v>383</v>
      </c>
    </row>
    <row r="3" spans="1:1">
      <c r="A3" t="s">
        <v>387</v>
      </c>
    </row>
    <row r="4" spans="1:1">
      <c r="A4" t="s">
        <v>388</v>
      </c>
    </row>
    <row r="5" spans="1:1">
      <c r="A5" t="s">
        <v>384</v>
      </c>
    </row>
    <row r="6" spans="1:1">
      <c r="A6" t="s">
        <v>385</v>
      </c>
    </row>
    <row r="7" spans="1:1" ht="14.45" customHeight="1"/>
    <row r="8" spans="1:1" ht="14.45" customHeight="1"/>
    <row r="9" spans="1:1" ht="14.45" customHeight="1"/>
    <row r="10" spans="1:1" ht="14.45" customHeight="1"/>
    <row r="11" spans="1:1" ht="14.45" customHeight="1"/>
    <row r="12" spans="1:1" ht="14.45" customHeight="1"/>
    <row r="13" spans="1:1" ht="14.45" customHeight="1"/>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A g F A A B Q S w M E F A A C A A g A B Z e G U 1 O x x z a k A A A A 9 Q A A A B I A H A B D b 2 5 m a W c v U G F j a 2 F n Z S 5 4 b W w g o h g A K K A U A A A A A A A A A A A A A A A A A A A A A A A A A A A A h Y 9 L D o I w G I S v Q r q n R Y w G y U 9 Z u J X E a D R u m 1 K h E Y r p w 3 I 3 F x 7 J K 4 h R 1 J 3 L m W 8 m m b l f b 5 D 3 b R N c h D a y U x m a 4 A g F Q v G u l K r K k L P H M E E 5 h T X j J 1 a J Y A g r k / Z G Z q i 2 9 p w S 4 r 3 H f o o 7 X Z E 4 i i b k U K y 2 v B Y t C 6 U y l i k u 0 K d V / m 8 h C v v X G B r j R Y J n 8 2 E S k N G D Q q o v j w f 2 p D 8 m L F 1 j n R Z U u 3 C z A z J K I O 8 L 9 A F Q S w M E F A A C A A g A B Z e G U 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A W X h l P h B D 6 L A g I A A E s E A A A T A B w A R m 9 y b X V s Y X M v U 2 V j d G l v b j E u b S C i G A A o o B Q A A A A A A A A A A A A A A A A A A A A A A A A A A A C N U t F q G k E U f R f 8 h 8 v 2 R W G R 2 h a a N P h Q j K W l f S g o p K A S J j o l k n G 3 7 I 5 g E C F W a A o + h I Z Q Q t o 0 h Y Q + L 2 0 k W 1 P 1 F + 7 8 U e / s 2 E a i B v d l Z 8 + c e 8 8 5 d 6 / P K 7 L m O p A 3 7 / R a P B a P + d v M 4 1 W 4 Z + E J B m p P v c c A c E z H D x h i H 4 c a s C A D g s t 4 D O j B Y 9 U h c K T 2 c U i U A d 3 l m h U u U h u u t 7 P l u j u J Z z X B U 1 n X k d y R f s J a f 1 L C I x z h Q H X x j 2 m p e i X 8 S s d L D C O d I Q a l 3 J t s 7 l V p 2 s W 5 2 l e f 9 H E T v + N n P E o 1 h d + 0 k j Y 4 D S F s k F 6 D J 2 1 j 6 k 7 7 m / l t z q U O c d t 7 q / h C 8 n r m z u z 2 y 5 p T z V i m R 7 l d X G e S l W 9 k z y j Z T 9 V T H 3 U B l f S w D 3 i F A f 6 i i 2 t 9 i Q M M t X i B b d F c X n t u 3 Z X 8 O W d V 7 v m J Z Y z b U J x U P R U i X 2 G C e X 5 G p y 9 P x T 8 m 0 W i 6 / 3 3 8 B u o R 4 v h G u + A x x 3 / r e v W s K x p 1 p 7 D 7 j k c O l s x g t 1 o W X p D S t z l T A k n d Q P K m b N t A v E M q u 9 J u V C c i d a h F o A 4 A v 6 T w 7 B + d O b u G f U p i 4 c S / l g u i / 0 M u R q T U V 3 s T t R A S O K a v E X 3 R 9 q g u D a 5 n A x W a g j G t 2 L U 6 M N z k r K k T 6 n c J V N Y h W p f i h b O c U + I Y I w P K H t C y d r U + z D J / R K z g d h g z 3 M f z 4 Z X 5 8 O p 8 O H 1 / A Z 5 e g D 9 Y g D 9 c g D + a x t v J e K z m L L N R a 3 8 B U E s B A i 0 A F A A C A A g A B Z e G U 1 O x x z a k A A A A 9 Q A A A B I A A A A A A A A A A A A A A A A A A A A A A E N v b m Z p Z y 9 Q Y W N r Y W d l L n h t b F B L A Q I t A B Q A A g A I A A W X h l M P y u m r p A A A A O k A A A A T A A A A A A A A A A A A A A A A A P A A A A B b Q 2 9 u d G V u d F 9 U e X B l c 1 0 u e G 1 s U E s B A i 0 A F A A C A A g A B Z e G U + E E P o s C A g A A S w Q A A B M A A A A A A A A A A A A A A A A A 4 Q E A A E Z v c m 1 1 b G F z L 1 N l Y 3 R p b 2 4 x L m 1 Q S w U G A A A A A A M A A w D C A A A A M A Q 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o x c A A A A A A A C B F w 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J U Q w J T l B J U Q w J U I w J U Q x J T g w J U Q x J T g y J U Q w J U I w J T I w J U Q w J U J G J U Q w J U I w J U Q x J T g 2 J U Q w J U I 4 J U Q w J U I 1 J U Q w J U J E J U Q x J T g y J U Q w J U I w 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M z U i I C 8 + P E V u d H J 5 I F R 5 c G U 9 I k Z p b G x F c n J v c k N v Z G U i I F Z h b H V l P S J z V W 5 r b m 9 3 b i I g L z 4 8 R W 5 0 c n k g V H l w Z T 0 i R m l s b E V y c m 9 y Q 2 9 1 b n Q i I F Z h b H V l P S J s M C I g L z 4 8 R W 5 0 c n k g V H l w Z T 0 i R m l s b E x h c 3 R V c G R h d G V k I i B W Y W x 1 Z T 0 i Z D I w M j E t M T I t M D Z U M T M 6 N T A 6 M j E u N j I z O D E 1 N 1 o i I C 8 + P E V u d H J 5 I F R 5 c G U 9 I k Z p b G x D b 2 x 1 b W 5 U e X B l c y I g V m F s d W U 9 I n N C Z 0 F H Q m d Z Q U F B Q U F B Q U F B Q U F B P S I g L z 4 8 R W 5 0 c n k g V H l w Z T 0 i R m l s b E N v b H V t b k 5 h b W V z I i B W Y W x 1 Z T 0 i c 1 s m c X V v d D v Q p N C Y 0 J 4 g 0 L / Q s N G G 0 L j Q t d C 9 0 Y L Q s C Z x d W 9 0 O y w m c X V v d D v Q k t C + 0 L f Q v d C 1 0 Y H Q t d C 9 0 Y H Q u t C w 0 Y 8 g 0 J s u 0 J 8 m c X V v d D s s J n F 1 b 3 Q 7 0 J 3 Q s N C 4 0 L z Q t d C 9 0 L 7 Q s t C w 0 L 3 Q u N C 1 I N C + 0 L / Q t d G A 0 L D R h t C 4 0 L g g K N C / 0 Y D Q v t G G 0 L X Q t N G D 0 Y D R i y w g 0 L z Q s N C 9 0 L j Q v 9 G D 0 L v R j 9 G G 0 L j Q u C k m c X V v d D s s J n F 1 b 3 Q 7 0 J r Q v t C 0 I N G D 0 Y H Q u 9 G D 0 L P Q u C Z x d W 9 0 O y w m c X V v d D v Q n d C + 0 L z Q t d C 9 0 L r Q u 9 C w 0 Y L R g 9 G A 0 L A g J n F 1 b 3 Q 7 L C Z x d W 9 0 O 9 C m 0 L X Q v d C w J n F 1 b 3 Q 7 L C Z x d W 9 0 O 0 N v b H V t b j c m c X V v d D s s J n F 1 b 3 Q 7 Q 2 9 s d W 1 u O C Z x d W 9 0 O y w m c X V v d D t D b 2 x 1 b W 4 5 J n F 1 b 3 Q 7 L C Z x d W 9 0 O 0 N v b H V t b j E w J n F 1 b 3 Q 7 L C Z x d W 9 0 O 0 N v b H V t b j E x J n F 1 b 3 Q 7 L C Z x d W 9 0 O 0 N v b H V t b j E y J n F 1 b 3 Q 7 L C Z x d W 9 0 O 0 N v b H V t b j E z J n F 1 b 3 Q 7 L C Z x d W 9 0 O 0 N v b H V t b j E 0 J n F 1 b 3 Q 7 X S I g L z 4 8 R W 5 0 c n k g V H l w Z T 0 i R m l s b F N 0 Y X R 1 c y I g V m F s d W U 9 I n N D b 2 1 w b G V 0 Z S I g L z 4 8 R W 5 0 c n k g V H l w Z T 0 i U m V s Y X R p b 2 5 z a G l w S W 5 m b 0 N v b n R h a W 5 l c i I g V m F s d W U 9 I n N 7 J n F 1 b 3 Q 7 Y 2 9 s d W 1 u Q 2 9 1 b n Q m c X V v d D s 6 M T Q s J n F 1 b 3 Q 7 a 2 V 5 Q 2 9 s d W 1 u T m F t Z X M m c X V v d D s 6 W 1 0 s J n F 1 b 3 Q 7 c X V l c n l S Z W x h d G l v b n N o a X B z J n F 1 b 3 Q 7 O l t d L C Z x d W 9 0 O 2 N v b H V t b k l k Z W 5 0 a X R p Z X M m c X V v d D s 6 W y Z x d W 9 0 O 1 N l Y 3 R p b 2 4 x L 9 C a 0 L D R g N G C 0 L A g 0 L / Q s N G G 0 L j Q t d C 9 0 Y L Q s C / Q m N C 3 0 L z Q t d C 9 0 L X Q v d C 9 0 Y v Q u S D R g t C 4 0 L 8 u e 9 C k 0 J j Q n i D Q v 9 C w 0 Y b Q u N C 1 0 L 3 R g t C w L D B 9 J n F 1 b 3 Q 7 L C Z x d W 9 0 O 1 N l Y 3 R p b 2 4 x L 9 C a 0 L D R g N G C 0 L A g 0 L / Q s N G G 0 L j Q t d C 9 0 Y L Q s C / Q m N C 3 0 L z Q t d C 9 0 L X Q v d C 9 0 Y v Q u S D R g t C 4 0 L 8 u e 9 C S 0 L 7 Q t 9 C 9 0 L X R g d C 1 0 L 3 R g d C 6 0 L D R j y D Q m y 7 Q n y w x f S Z x d W 9 0 O y w m c X V v d D t T Z W N 0 a W 9 u M S / Q m t C w 0 Y D R g t C w I N C / 0 L D R h t C 4 0 L X Q v d G C 0 L A v 0 J j Q t 9 C 8 0 L X Q v d C 1 0 L 3 Q v d G L 0 L k g 0 Y L Q u N C / L n v Q n d C w 0 L j Q v N C 1 0 L 3 Q v t C y 0 L D Q v d C 4 0 L U g 0 L 7 Q v 9 C 1 0 Y D Q s N G G 0 L j Q u C A o 0 L / R g N C + 0 Y b Q t d C 0 0 Y P R g N G L L C D Q v N C w 0 L 3 Q u N C / 0 Y P Q u 9 G P 0 Y b Q u N C 4 K S w y f S Z x d W 9 0 O y w m c X V v d D t T Z W N 0 a W 9 u M S / Q m t C w 0 Y D R g t C w I N C / 0 L D R h t C 4 0 L X Q v d G C 0 L A v 0 J j Q t 9 C 8 0 L X Q v d C 1 0 L 3 Q v d G L 0 L k g 0 Y L Q u N C / L n v Q m t C + 0 L Q g 0 Y P R g d C 7 0 Y P Q s 9 C 4 L D N 9 J n F 1 b 3 Q 7 L C Z x d W 9 0 O 1 N l Y 3 R p b 2 4 x L 9 C a 0 L D R g N G C 0 L A g 0 L / Q s N G G 0 L j Q t d C 9 0 Y L Q s C / Q m N C 3 0 L z Q t d C 9 0 L X Q v d C 9 0 Y v Q u S D R g t C 4 0 L 8 u e 9 C d 0 L 7 Q v N C 1 0 L 3 Q u t C 7 0 L D R g t G D 0 Y D Q s C A s N H 0 m c X V v d D s s J n F 1 b 3 Q 7 U 2 V j d G l v b j E v 0 J r Q s N G A 0 Y L Q s C D Q v 9 C w 0 Y b Q u N C 1 0 L 3 R g t C w L 9 C Y 0 L f Q v N C 1 0 L 3 Q t d C 9 0 L 3 R i 9 C 5 I N G C 0 L j Q v y 5 7 0 K b Q t d C 9 0 L A s N X 0 m c X V v d D s s J n F 1 b 3 Q 7 U 2 V j d G l v b j E v 0 J r Q s N G A 0 Y L Q s C D Q v 9 C w 0 Y b Q u N C 1 0 L 3 R g t C w L 9 C Y 0 L f Q v N C 1 0 L 3 Q t d C 9 0 L 3 R i 9 C 5 I N G C 0 L j Q v y 5 7 Q 2 9 s d W 1 u N y w 2 f S Z x d W 9 0 O y w m c X V v d D t T Z W N 0 a W 9 u M S / Q m t C w 0 Y D R g t C w I N C / 0 L D R h t C 4 0 L X Q v d G C 0 L A v 0 J j Q t 9 C 8 0 L X Q v d C 1 0 L 3 Q v d G L 0 L k g 0 Y L Q u N C / L n t D b 2 x 1 b W 4 4 L D d 9 J n F 1 b 3 Q 7 L C Z x d W 9 0 O 1 N l Y 3 R p b 2 4 x L 9 C a 0 L D R g N G C 0 L A g 0 L / Q s N G G 0 L j Q t d C 9 0 Y L Q s C / Q m N C 3 0 L z Q t d C 9 0 L X Q v d C 9 0 Y v Q u S D R g t C 4 0 L 8 u e 0 N v b H V t b j k s O H 0 m c X V v d D s s J n F 1 b 3 Q 7 U 2 V j d G l v b j E v 0 J r Q s N G A 0 Y L Q s C D Q v 9 C w 0 Y b Q u N C 1 0 L 3 R g t C w L 9 C Y 0 L f Q v N C 1 0 L 3 Q t d C 9 0 L 3 R i 9 C 5 I N G C 0 L j Q v y 5 7 Q 2 9 s d W 1 u M T A s O X 0 m c X V v d D s s J n F 1 b 3 Q 7 U 2 V j d G l v b j E v 0 J r Q s N G A 0 Y L Q s C D Q v 9 C w 0 Y b Q u N C 1 0 L 3 R g t C w L 9 C Y 0 L f Q v N C 1 0 L 3 Q t d C 9 0 L 3 R i 9 C 5 I N G C 0 L j Q v y 5 7 Q 2 9 s d W 1 u M T E s M T B 9 J n F 1 b 3 Q 7 L C Z x d W 9 0 O 1 N l Y 3 R p b 2 4 x L 9 C a 0 L D R g N G C 0 L A g 0 L / Q s N G G 0 L j Q t d C 9 0 Y L Q s C / Q m N C 3 0 L z Q t d C 9 0 L X Q v d C 9 0 Y v Q u S D R g t C 4 0 L 8 u e 0 N v b H V t b j E y L D E x f S Z x d W 9 0 O y w m c X V v d D t T Z W N 0 a W 9 u M S / Q m t C w 0 Y D R g t C w I N C / 0 L D R h t C 4 0 L X Q v d G C 0 L A v 0 J j Q t 9 C 8 0 L X Q v d C 1 0 L 3 Q v d G L 0 L k g 0 Y L Q u N C / L n t D b 2 x 1 b W 4 x M y w x M n 0 m c X V v d D s s J n F 1 b 3 Q 7 U 2 V j d G l v b j E v 0 J r Q s N G A 0 Y L Q s C D Q v 9 C w 0 Y b Q u N C 1 0 L 3 R g t C w L 9 C Y 0 L f Q v N C 1 0 L 3 Q t d C 9 0 L 3 R i 9 C 5 I N G C 0 L j Q v y 5 7 Q 2 9 s d W 1 u M T Q s M T N 9 J n F 1 b 3 Q 7 X S w m c X V v d D t D b 2 x 1 b W 5 D b 3 V u d C Z x d W 9 0 O z o x N C w m c X V v d D t L Z X l D b 2 x 1 b W 5 O Y W 1 l c y Z x d W 9 0 O z p b X S w m c X V v d D t D b 2 x 1 b W 5 J Z G V u d G l 0 a W V z J n F 1 b 3 Q 7 O l s m c X V v d D t T Z W N 0 a W 9 u M S / Q m t C w 0 Y D R g t C w I N C / 0 L D R h t C 4 0 L X Q v d G C 0 L A v 0 J j Q t 9 C 8 0 L X Q v d C 1 0 L 3 Q v d G L 0 L k g 0 Y L Q u N C / L n v Q p N C Y 0 J 4 g 0 L / Q s N G G 0 L j Q t d C 9 0 Y L Q s C w w f S Z x d W 9 0 O y w m c X V v d D t T Z W N 0 a W 9 u M S / Q m t C w 0 Y D R g t C w I N C / 0 L D R h t C 4 0 L X Q v d G C 0 L A v 0 J j Q t 9 C 8 0 L X Q v d C 1 0 L 3 Q v d G L 0 L k g 0 Y L Q u N C / L n v Q k t C + 0 L f Q v d C 1 0 Y H Q t d C 9 0 Y H Q u t C w 0 Y 8 g 0 J s u 0 J 8 s M X 0 m c X V v d D s s J n F 1 b 3 Q 7 U 2 V j d G l v b j E v 0 J r Q s N G A 0 Y L Q s C D Q v 9 C w 0 Y b Q u N C 1 0 L 3 R g t C w L 9 C Y 0 L f Q v N C 1 0 L 3 Q t d C 9 0 L 3 R i 9 C 5 I N G C 0 L j Q v y 5 7 0 J 3 Q s N C 4 0 L z Q t d C 9 0 L 7 Q s t C w 0 L 3 Q u N C 1 I N C + 0 L / Q t d G A 0 L D R h t C 4 0 L g g K N C / 0 Y D Q v t G G 0 L X Q t N G D 0 Y D R i y w g 0 L z Q s N C 9 0 L j Q v 9 G D 0 L v R j 9 G G 0 L j Q u C k s M n 0 m c X V v d D s s J n F 1 b 3 Q 7 U 2 V j d G l v b j E v 0 J r Q s N G A 0 Y L Q s C D Q v 9 C w 0 Y b Q u N C 1 0 L 3 R g t C w L 9 C Y 0 L f Q v N C 1 0 L 3 Q t d C 9 0 L 3 R i 9 C 5 I N G C 0 L j Q v y 5 7 0 J r Q v t C 0 I N G D 0 Y H Q u 9 G D 0 L P Q u C w z f S Z x d W 9 0 O y w m c X V v d D t T Z W N 0 a W 9 u M S / Q m t C w 0 Y D R g t C w I N C / 0 L D R h t C 4 0 L X Q v d G C 0 L A v 0 J j Q t 9 C 8 0 L X Q v d C 1 0 L 3 Q v d G L 0 L k g 0 Y L Q u N C / L n v Q n d C + 0 L z Q t d C 9 0 L r Q u 9 C w 0 Y L R g 9 G A 0 L A g L D R 9 J n F 1 b 3 Q 7 L C Z x d W 9 0 O 1 N l Y 3 R p b 2 4 x L 9 C a 0 L D R g N G C 0 L A g 0 L / Q s N G G 0 L j Q t d C 9 0 Y L Q s C / Q m N C 3 0 L z Q t d C 9 0 L X Q v d C 9 0 Y v Q u S D R g t C 4 0 L 8 u e 9 C m 0 L X Q v d C w L D V 9 J n F 1 b 3 Q 7 L C Z x d W 9 0 O 1 N l Y 3 R p b 2 4 x L 9 C a 0 L D R g N G C 0 L A g 0 L / Q s N G G 0 L j Q t d C 9 0 Y L Q s C / Q m N C 3 0 L z Q t d C 9 0 L X Q v d C 9 0 Y v Q u S D R g t C 4 0 L 8 u e 0 N v b H V t b j c s N n 0 m c X V v d D s s J n F 1 b 3 Q 7 U 2 V j d G l v b j E v 0 J r Q s N G A 0 Y L Q s C D Q v 9 C w 0 Y b Q u N C 1 0 L 3 R g t C w L 9 C Y 0 L f Q v N C 1 0 L 3 Q t d C 9 0 L 3 R i 9 C 5 I N G C 0 L j Q v y 5 7 Q 2 9 s d W 1 u O C w 3 f S Z x d W 9 0 O y w m c X V v d D t T Z W N 0 a W 9 u M S / Q m t C w 0 Y D R g t C w I N C / 0 L D R h t C 4 0 L X Q v d G C 0 L A v 0 J j Q t 9 C 8 0 L X Q v d C 1 0 L 3 Q v d G L 0 L k g 0 Y L Q u N C / L n t D b 2 x 1 b W 4 5 L D h 9 J n F 1 b 3 Q 7 L C Z x d W 9 0 O 1 N l Y 3 R p b 2 4 x L 9 C a 0 L D R g N G C 0 L A g 0 L / Q s N G G 0 L j Q t d C 9 0 Y L Q s C / Q m N C 3 0 L z Q t d C 9 0 L X Q v d C 9 0 Y v Q u S D R g t C 4 0 L 8 u e 0 N v b H V t b j E w L D l 9 J n F 1 b 3 Q 7 L C Z x d W 9 0 O 1 N l Y 3 R p b 2 4 x L 9 C a 0 L D R g N G C 0 L A g 0 L / Q s N G G 0 L j Q t d C 9 0 Y L Q s C / Q m N C 3 0 L z Q t d C 9 0 L X Q v d C 9 0 Y v Q u S D R g t C 4 0 L 8 u e 0 N v b H V t b j E x L D E w f S Z x d W 9 0 O y w m c X V v d D t T Z W N 0 a W 9 u M S / Q m t C w 0 Y D R g t C w I N C / 0 L D R h t C 4 0 L X Q v d G C 0 L A v 0 J j Q t 9 C 8 0 L X Q v d C 1 0 L 3 Q v d G L 0 L k g 0 Y L Q u N C / L n t D b 2 x 1 b W 4 x M i w x M X 0 m c X V v d D s s J n F 1 b 3 Q 7 U 2 V j d G l v b j E v 0 J r Q s N G A 0 Y L Q s C D Q v 9 C w 0 Y b Q u N C 1 0 L 3 R g t C w L 9 C Y 0 L f Q v N C 1 0 L 3 Q t d C 9 0 L 3 R i 9 C 5 I N G C 0 L j Q v y 5 7 Q 2 9 s d W 1 u M T M s M T J 9 J n F 1 b 3 Q 7 L C Z x d W 9 0 O 1 N l Y 3 R p b 2 4 x L 9 C a 0 L D R g N G C 0 L A g 0 L / Q s N G G 0 L j Q t d C 9 0 Y L Q s C / Q m N C 3 0 L z Q t d C 9 0 L X Q v d C 9 0 Y v Q u S D R g t C 4 0 L 8 u e 0 N v b H V t b j E 0 L D E z f S Z x d W 9 0 O 1 0 s J n F 1 b 3 Q 7 U m V s Y X R p b 2 5 z a G l w S W 5 m b y Z x d W 9 0 O z p b X X 0 i I C 8 + P C 9 T d G F i b G V F b n R y a W V z P j w v S X R l b T 4 8 S X R l b T 4 8 S X R l b U x v Y 2 F 0 a W 9 u P j x J d G V t V H l w Z T 5 G b 3 J t d W x h P C 9 J d G V t V H l w Z T 4 8 S X R l b V B h d G g + U 2 V j d G l v b j E v J U Q w J T l B J U Q w J U I w J U Q x J T g w J U Q x J T g y J U Q w J U I w J T I w J U Q w J U J G J U Q w J U I w J U Q x J T g 2 J U Q w J U I 4 J U Q w J U I 1 J U Q w J U J E J U Q x J T g y J U Q w J U I w L y V E M C U 5 O C V E M S U 4 M S V E M S U 4 M i V E M C V C R S V E M S U 4 N y V E M C V C R C V E M C V C O C V E M C V C Q T w v S X R l b V B h d G g + P C 9 J d G V t T G 9 j Y X R p b 2 4 + P F N 0 Y W J s Z U V u d H J p Z X M g L z 4 8 L 0 l 0 Z W 0 + P E l 0 Z W 0 + P E l 0 Z W 1 M b 2 N h d G l v b j 4 8 S X R l b V R 5 c G U + R m 9 y b X V s Y T w v S X R l b V R 5 c G U + P E l 0 Z W 1 Q Y X R o P l N l Y 3 R p b 2 4 x L y V E M C U 5 Q S V E M C V C M C V E M S U 4 M C V E M S U 4 M i V E M C V C M C U y M C V E M C V C R i V E M C V C M C V E M S U 4 N i V E M C V C O C V E M C V C N S V E M C V C R C V E M S U 4 M i V E M C V C M C 8 l R D A l O U E l R D A l Q j A l R D E l O D A l R D E l O D I l R D A l Q j A l M j A l R D A l Q k Y l R D A l Q j A l R D E l O D Y l R D A l Q j g l R D A l Q j U l R D A l Q k Q l R D E l O D I l R D A l Q j B f U 2 h l Z X Q 8 L 0 l 0 Z W 1 Q Y X R o P j w v S X R l b U x v Y 2 F 0 a W 9 u P j x T d G F i b G V F b n R y a W V z I C 8 + P C 9 J d G V t P j x J d G V t P j x J d G V t T G 9 j Y X R p b 2 4 + P E l 0 Z W 1 U e X B l P k Z v c m 1 1 b G E 8 L 0 l 0 Z W 1 U e X B l P j x J d G V t U G F 0 a D 5 T Z W N 0 a W 9 u M S 8 l R D A l O U E l R D A l Q j A l R D E l O D A l R D E l O D I l R D A l Q j A l M j A l R D A l Q k Y l R D A l Q j A l R D E l O D Y l R D A l Q j g l R D A l Q j U l R D A l Q k Q l R D E l O D I l R D A l Q j A v J U Q w J T l G J U Q w J U J F J U Q w J U I y J U Q x J T h C J U Q x J T g 4 J U Q w J U I 1 J U Q w J U J E J U Q w J U J E J U Q x J T h C J U Q w J U I 1 J T I w J U Q w J U I 3 J U Q w J U I w J U Q w J U I z J U Q w J U J F J U Q w J U J C J U Q w J U J F J U Q w J U I y J U Q w J U J B J U Q w J U I 4 P C 9 J d G V t U G F 0 a D 4 8 L 0 l 0 Z W 1 M b 2 N h d G l v b j 4 8 U 3 R h Y m x l R W 5 0 c m l l c y A v P j w v S X R l b T 4 8 S X R l b T 4 8 S X R l b U x v Y 2 F 0 a W 9 u P j x J d G V t V H l w Z T 5 G b 3 J t d W x h P C 9 J d G V t V H l w Z T 4 8 S X R l b V B h d G g + U 2 V j d G l v b j E v J U Q w J T l B J U Q w J U I w J U Q x J T g w J U Q x J T g y J U Q w J U I w J T I w J U Q w J U J G J U Q w J U I w J U Q x J T g 2 J U Q w J U I 4 J U Q w J U I 1 J U Q w J U J E J U Q x J T g y J U Q w J U I w L y V E M C U 5 O C V E M C V C N y V E M C V C Q y V E M C V C N S V E M C V C R C V E M C V C N S V E M C V C R C V E M C V C R C V E M S U 4 Q i V E M C V C O S U y M C V E M S U 4 M i V E M C V C O C V E M C V C R j w v S X R l b V B h d G g + P C 9 J d G V t T G 9 j Y X R p b 2 4 + P F N 0 Y W J s Z U V u d H J p Z X M g L z 4 8 L 0 l 0 Z W 0 + P C 9 J d G V t c z 4 8 L 0 x v Y 2 F s U G F j a 2 F n Z U 1 l d G F k Y X R h R m l s Z T 4 W A A A A U E s F B g A A A A A A A A A A A A A A A A A A A A A A A C Y B A A A B A A A A 0 I y d 3 w E V 0 R G M e g D A T 8 K X 6 w E A A A B P 8 f m k e 7 f p S b n 5 3 v s d K Q / 6 A A A A A A I A A A A A A B B m A A A A A Q A A I A A A A F Z l e 3 a 7 c X 2 v o U X W Z w D I 3 F A 0 r W e f H 9 m n 8 0 F h z v a Y o E u M A A A A A A 6 A A A A A A g A A I A A A A K I i C 6 7 S z L R M T b r 8 C b U 3 A b c Z G X 9 G p x F H H E 1 d w Y k r O q g y U A A A A B g D 4 9 k c P F o i F B f P 6 b C o Y y z W r S K j C z m / U e s 5 e v A A W i l 8 n 9 G Y 7 3 w n x u 0 M + X N 5 u S r 0 / R R S 7 T i Q a 6 6 F H z Z b r O E R j e v p 9 Q u Z i Y O k k y 5 c f D V Z 4 / K A Q A A A A I v C l y A r T 3 Y q V w h 0 q Z O W a L d X i D 9 E d O u k 8 q S g s D b d T a c q F 0 P w e w w p N J k P f B J F l F O b l P K a K T m r T D 3 J + x t O S v 0 k p S E = < / D a t a M a s h u p > 
</file>

<file path=customXml/itemProps1.xml><?xml version="1.0" encoding="utf-8"?>
<ds:datastoreItem xmlns:ds="http://schemas.openxmlformats.org/officeDocument/2006/customXml" ds:itemID="{B559A6A5-3F72-4E61-96B2-AC138935AC1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7</vt:i4>
      </vt:variant>
      <vt:variant>
        <vt:lpstr>Именованные диапазоны</vt:lpstr>
      </vt:variant>
      <vt:variant>
        <vt:i4>2</vt:i4>
      </vt:variant>
    </vt:vector>
  </HeadingPairs>
  <TitlesOfParts>
    <vt:vector size="9" baseType="lpstr">
      <vt:lpstr>КАГ</vt:lpstr>
      <vt:lpstr>ЧКВ</vt:lpstr>
      <vt:lpstr>Карта учёта</vt:lpstr>
      <vt:lpstr>Вмешательства</vt:lpstr>
      <vt:lpstr>Расходный материал</vt:lpstr>
      <vt:lpstr>Сотрудники</vt:lpstr>
      <vt:lpstr>Остальное</vt:lpstr>
      <vt:lpstr>КАГ!Область_печати</vt:lpstr>
      <vt:lpstr>'Карта учёта'!Область_печати</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Андрей Щербаков</dc:creator>
  <cp:lastModifiedBy>Ангиограф Плановый</cp:lastModifiedBy>
  <cp:lastPrinted>2023-06-01T04:56:21Z</cp:lastPrinted>
  <dcterms:created xsi:type="dcterms:W3CDTF">2015-06-05T18:19:34Z</dcterms:created>
  <dcterms:modified xsi:type="dcterms:W3CDTF">2023-06-01T05:01:06Z</dcterms:modified>
</cp:coreProperties>
</file>