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O14" i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48" i="1"/>
  <c r="S46" i="1"/>
  <c r="S47" i="1"/>
  <c r="S43" i="1"/>
  <c r="S57" i="1"/>
  <c r="S59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1" i="1" l="1"/>
  <c r="S62" i="1"/>
  <c r="S41" i="1"/>
  <c r="S40" i="1"/>
  <c r="S55" i="1"/>
  <c r="S45" i="1"/>
  <c r="S65" i="1"/>
  <c r="S63" i="1"/>
  <c r="S49" i="1"/>
  <c r="S53" i="1"/>
  <c r="S44" i="1"/>
  <c r="S42" i="1"/>
  <c r="S60" i="1"/>
  <c r="S56" i="1"/>
  <c r="S39" i="1"/>
  <c r="S50" i="1"/>
  <c r="S64" i="1"/>
  <c r="S51" i="1"/>
  <c r="S58" i="1"/>
  <c r="S54" i="1"/>
  <c r="S5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4" i="1"/>
  <c r="T3" i="1"/>
  <c r="M54" i="1"/>
  <c r="M55" i="1" s="1"/>
  <c r="L51" i="1"/>
  <c r="L52" i="1" s="1"/>
  <c r="L53" i="1" s="1"/>
  <c r="G65" i="1" l="1"/>
  <c r="T10" i="1" s="1"/>
  <c r="M56" i="1"/>
  <c r="M57" i="1" s="1"/>
  <c r="L54" i="1"/>
  <c r="T66" i="1" l="1"/>
  <c r="T5" i="1"/>
  <c r="T65" i="1"/>
  <c r="T35" i="1"/>
  <c r="T45" i="1"/>
  <c r="T9" i="1"/>
  <c r="T43" i="1"/>
  <c r="T60" i="1"/>
  <c r="T6" i="1"/>
  <c r="T44" i="1"/>
  <c r="T30" i="1"/>
  <c r="T18" i="1"/>
  <c r="T53" i="1"/>
  <c r="T27" i="1"/>
  <c r="T51" i="1"/>
  <c r="T13" i="1"/>
  <c r="T21" i="1"/>
  <c r="T25" i="1"/>
  <c r="T46" i="1"/>
  <c r="T33" i="1"/>
  <c r="T42" i="1"/>
  <c r="T47" i="1"/>
  <c r="T48" i="1"/>
  <c r="T59" i="1"/>
  <c r="T52" i="1"/>
  <c r="T7" i="1"/>
  <c r="T23" i="1"/>
  <c r="T34" i="1"/>
  <c r="T61" i="1"/>
  <c r="T50" i="1"/>
  <c r="T57" i="1"/>
  <c r="T12" i="1"/>
  <c r="T28" i="1"/>
  <c r="T36" i="1"/>
  <c r="T58" i="1"/>
  <c r="T16" i="1"/>
  <c r="T17" i="1"/>
  <c r="T39" i="1"/>
  <c r="T31" i="1"/>
  <c r="T37" i="1"/>
  <c r="T15" i="1"/>
  <c r="T54" i="1"/>
  <c r="T40" i="1"/>
  <c r="T14" i="1"/>
  <c r="T8" i="1"/>
  <c r="T41" i="1"/>
  <c r="T38" i="1"/>
  <c r="T19" i="1"/>
  <c r="T26" i="1"/>
  <c r="T20" i="1"/>
  <c r="T32" i="1"/>
  <c r="T62" i="1"/>
  <c r="T63" i="1"/>
  <c r="T64" i="1"/>
  <c r="T55" i="1"/>
  <c r="T24" i="1"/>
  <c r="T56" i="1"/>
  <c r="T22" i="1"/>
  <c r="T49" i="1"/>
  <c r="T11" i="1"/>
  <c r="T29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<sst xmlns="http://schemas.openxmlformats.org/spreadsheetml/2006/main" count="866" uniqueCount="526">
  <si>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</si>
  <si>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</si>
  <si>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</si>
  <si>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</si>
  <si>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</si>
  <si>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</si>
  <si>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</si>
  <si>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</si>
  <si>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</si>
  <si>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</si>
  <si>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</si>
  <si>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</si>
  <si>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</si>
  <si>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</si>
  <si>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</si>
  <si>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</si>
  <si>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</si>
  <si>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</si>
  <si>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</si>
  <si>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</si>
  <si>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</si>
  <si>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</si>
  <si>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</si>
  <si>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</si>
  <si>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</si>
  <si>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</si>
  <si>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</si>
  <si>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</si>
  <si>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</si>
  <si>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</si>
  <si>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</si>
  <si>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</si>
  <si>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</si>
  <si>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</si>
  <si>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</si>
  <si>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</si>
  <si>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</si>
  <si>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</si>
  <si>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</si>
  <si>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</si>
  <si>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</si>
  <si>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</si>
  <si>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</si>
  <si>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</si>
  <si>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</si>
  <si>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</si>
  <si>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</si>
  <si>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</si>
  <si>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</si>
  <si>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</si>
  <si>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</si>
  <si>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</si>
  <si>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</si>
  <si>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</si>
  <si>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</si>
  <si>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</si>
  <si>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</si>
  <si>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</si>
  <si>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</si>
  <si>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</si>
  <si>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</si>
  <si>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</si>
  <si>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</si>
  <si>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</si>
  <si>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</si>
  <si>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</si>
  <si>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</si>
  <si>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</si>
  <si>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</si>
  <si>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</si>
  <si>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</si>
  <si>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</si>
  <si>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</si>
  <si>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</si>
  <si>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</si>
  <si>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</si>
  <si>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</si>
  <si>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</si>
  <si>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</si>
  <si>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</si>
  <si>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</si>
  <si>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</si>
  <si>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</si>
  <si>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</si>
  <si>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</si>
  <si>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</si>
  <si>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</si>
  <si>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</si>
  <si>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</si>
  <si>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</si>
  <si>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</si>
  <si>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</si>
  <si>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</si>
  <si>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</si>
  <si>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</si>
  <si>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</si>
  <si>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</si>
  <si>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</si>
  <si>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</si>
  <si>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</si>
  <si>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</si>
  <si>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</si>
  <si>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</si>
  <si>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</si>
  <si>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</si>
  <si>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</si>
  <si>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</si>
  <si>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</si>
  <si>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</si>
  <si>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</si>
  <si>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</si>
  <si>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</si>
  <si>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</si>
  <si>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</si>
  <si>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</si>
  <si>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</si>
  <si>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</si>
  <si>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</si>
  <si>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</si>
  <si>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</si>
  <si>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</si>
  <si>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</si>
  <si>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</si>
  <si>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</si>
  <si>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</si>
  <si>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</si>
  <si>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</si>
  <si>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</si>
  <si>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</si>
  <si>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</si>
  <si>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</si>
  <si>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</si>
  <si>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</si>
  <si>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</si>
  <si>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</si>
  <si>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</si>
  <si>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</si>
  <si>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</si>
  <si>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</si>
  <si>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</si>
  <si>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</si>
  <si>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</si>
  <si>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</si>
  <si>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</si>
  <si>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</si>
  <si>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</si>
  <si>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</si>
  <si>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</si>
  <si>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</si>
  <si>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</si>
  <si>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</si>
  <si>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</si>
  <si>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</si>
  <si>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</si>
  <si>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</si>
  <si>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</si>
  <si>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</si>
  <si>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</si>
  <si>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</si>
  <si>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</si>
  <si>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</si>
  <si>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</si>
  <si>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</si>
  <si>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</si>
  <si>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</si>
  <si>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</si>
  <si>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</si>
  <si>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</si>
  <si>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</si>
  <si>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</si>
  <si>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</si>
  <si>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</si>
  <si>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</si>
  <si>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</si>
  <si>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</si>
  <si>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</si>
  <si>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</si>
  <si>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</si>
  <si>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</si>
  <si>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</si>
  <si>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</si>
  <si>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</si>
  <si>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</si>
  <si>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</si>
  <si>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</si>
  <si>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</si>
  <si>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</si>
  <si>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</si>
  <si>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</si>
  <si>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</si>
  <si>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</si>
  <si>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</si>
  <si>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</si>
  <si>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</si>
  <si>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</si>
  <si>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</si>
  <si>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</si>
  <si>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</si>
  <si>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</si>
  <si>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</si>
  <si>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</si>
  <si>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</si>
  <si>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</si>
  <si>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</si>
  <si>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</si>
  <si>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</si>
  <si>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</si>
  <si>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</si>
  <si>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</si>
  <si>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</si>
  <si>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</si>
  <si>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</si>
  <si>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</si>
  <si>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</si>
  <si>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</si>
  <si>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</si>
  <si>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</si>
  <si>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</si>
  <si>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</si>
  <si>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</si>
  <si>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</si>
  <si>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</si>
  <si>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</si>
  <si>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</si>
  <si>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</si>
  <si>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</si>
  <si>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</si>
  <si>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</si>
  <si>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</si>
  <si>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</si>
  <si>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</si>
  <si>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</si>
  <si>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</si>
  <si>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</si>
  <si>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</si>
  <si>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</si>
  <si>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</si>
  <si>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</si>
  <si>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</si>
  <si>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</si>
  <si>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</si>
  <si>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</si>
  <si>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</si>
  <si>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</si>
  <si>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</si>
  <si>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</si>
  <si>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</si>
  <si>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</si>
  <si>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</si>
  <si>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</si>
  <si>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</si>
  <si>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</si>
  <si>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</si>
  <si>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</si>
  <si>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</si>
  <si>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</si>
  <si>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</si>
  <si>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</si>
  <si>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</si>
  <si>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</si>
  <si>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</si>
  <si>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</si>
  <si>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</si>
  <si>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</si>
  <si>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</si>
  <si>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</si>
  <si>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</si>
  <si>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</si>
  <si>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</si>
  <si>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</si>
  <si>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</si>
  <si>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</si>
  <si>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</si>
  <si>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</si>
  <si>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</si>
  <si>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</si>
  <si>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</si>
  <si>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</si>
  <si>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</si>
  <si>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</si>
  <si>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</si>
  <si>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</si>
  <si>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</si>
  <si>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</si>
  <si>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</si>
  <si>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</si>
  <si>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</si>
  <si>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</si>
  <si>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</si>
  <si>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</si>
  <si>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</si>
  <si>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</si>
  <si>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</si>
  <si>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</si>
  <si>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</si>
  <si>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</si>
  <si>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</si>
  <si>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</si>
  <si>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</si>
  <si>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</si>
  <si>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</si>
  <si>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</si>
  <si>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</si>
  <si>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</si>
  <si>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</si>
  <si>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</si>
  <si>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</si>
  <si>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</si>
  <si>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</si>
  <si>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</si>
  <si>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</si>
  <si>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</si>
  <si>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</si>
  <si>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</si>
  <si>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</si>
  <si>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</si>
  <si>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</si>
  <si>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</si>
  <si>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</si>
  <si>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</si>
  <si>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</si>
  <si>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</si>
  <si>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</si>
  <si>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</si>
  <si>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</si>
  <si>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</si>
  <si>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</si>
  <si>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</si>
  <si>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</si>
  <si>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</si>
  <si>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</si>
  <si>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</si>
  <si>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</si>
  <si>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</si>
  <si>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</si>
  <si>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</si>
  <si>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</si>
  <si>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</si>
  <si>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</si>
  <si>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</si>
  <si>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</si>
  <si>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</si>
  <si>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</si>
  <si>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</si>
  <si>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</si>
  <si>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</si>
  <si>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</si>
  <si>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</si>
  <si>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</si>
  <si>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</si>
  <si>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</si>
  <si>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</si>
  <si>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</si>
  <si>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</si>
  <si>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</si>
  <si>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</si>
  <si>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</si>
  <si>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</si>
  <si>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</si>
  <si>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</si>
  <si>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</si>
  <si>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</si>
  <si>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</si>
  <si>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</si>
  <si>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</si>
  <si>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</si>
  <si>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</si>
  <si>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</si>
  <si>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</si>
  <si>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</si>
  <si>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</si>
  <si>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</si>
  <si>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</si>
  <si>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</si>
  <si>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</si>
  <si>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</si>
  <si>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</si>
  <si>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</si>
  <si>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</si>
  <si>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</si>
  <si>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</si>
  <si>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</si>
  <si>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</si>
  <si>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</si>
  <si>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</si>
  <si>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</si>
  <si>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</si>
  <si>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</si>
  <si>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</si>
  <si>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</si>
  <si>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</si>
  <si>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</si>
  <si>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</si>
  <si>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</si>
  <si>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</si>
  <si>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</si>
  <si>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</si>
  <si>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</si>
  <si>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</si>
  <si>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</si>
  <si>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</si>
  <si>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</si>
  <si>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</si>
  <si>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</si>
  <si>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</si>
  <si>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</si>
  <si>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</si>
  <si>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</si>
  <si>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</si>
  <si>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</si>
  <si>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</si>
  <si>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</si>
  <si>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</si>
  <si>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</si>
  <si>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</si>
  <si>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</si>
  <si>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</si>
  <si>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</si>
  <si>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</si>
  <si>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</si>
  <si>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</si>
  <si>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</si>
  <si>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</si>
  <si>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</si>
  <si>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</si>
  <si>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</si>
  <si>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</si>
  <si>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</si>
  <si>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</si>
  <si>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</si>
  <si>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</si>
  <si>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</si>
  <si>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</si>
  <si>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</si>
  <si>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</si>
  <si>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</si>
  <si>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</si>
  <si>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</si>
  <si>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</si>
  <si>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</si>
  <si>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</si>
  <si>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</si>
  <si>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</si>
  <si>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</si>
  <si>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</si>
  <si>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</si>
  <si>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</si>
  <si>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</si>
  <si>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</si>
  <si>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</si>
  <si>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</si>
  <si>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</si>
  <si>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</si>
  <si>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</si>
  <si>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</si>
  <si>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</si>
  <si>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</si>
  <si>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</si>
  <si>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</si>
  <si>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</si>
  <si>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</si>
  <si>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</si>
  <si>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</si>
  <si>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</si>
  <si>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</si>
  <si>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</si>
  <si>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</si>
  <si>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</si>
  <si>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</si>
  <si>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</si>
  <si>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</si>
  <si>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</si>
  <si>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</si>
  <si>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</si>
  <si>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</si>
  <si>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</si>
  <si>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</si>
  <si>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</si>
  <si>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</si>
  <si>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</si>
  <si>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</si>
  <si>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</si>
  <si>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</si>
  <si>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</si>
  <si>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</si>
  <si>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</si>
  <si>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</si>
  <si>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</si>
  <si>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</si>
  <si>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</si>
  <si>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</si>
  <si>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</si>
  <si>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</si>
  <si>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</si>
  <si>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</si>
  <si>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</si>
  <si>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</si>
  <si>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</si>
  <si>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</si>
  <si>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</si>
  <si>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</si>
  <si>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</si>
  <si>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</si>
  <si>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</si>
  <si>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</si>
  <si>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</si>
  <si>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</si>
  <si>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</si>
  <si>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</si>
  <si>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</si>
  <si>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</si>
  <si>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</si>
  <si>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</si>
  <si>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</si>
  <si>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</si>
  <si>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</si>
  <si>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Совместно с д/кардиологом: с учетом клинических данных, ЭКГ и КАГ рекомендована ЧТКА ПНА.</t>
  </si>
  <si>
    <t>"МИМ". Тюмень</t>
  </si>
  <si>
    <t>Турыкина Ю.А.</t>
  </si>
  <si>
    <t>18:19</t>
  </si>
  <si>
    <t>эксцентричный стеноз устья ствола ЛКА 40%, дистальной трети 50%. Кальциноз</t>
  </si>
  <si>
    <t>выраженный кальциноз на протяжении проксимального и среднего сегментов. Стеноз устья 50%, пролонгированный стеноз проксимального сегмента 40%., диффузные стенотические изменения на протяжении среднего сегмента 70% с субтотальныйм нестабильным стенозом 90%. Антеградный кроовоток ближе к TIMI III. Окклюзия на уровне прокс/3 ДВ. - TIMI 0</t>
  </si>
  <si>
    <t>диффузный стеноз на протяжении пркосимального сегмента 50%. Антеградный кроовоток  TIMI III.</t>
  </si>
  <si>
    <t xml:space="preserve">неровности контуров проксимального и среднего сегмента, стеноз дистального сегмента 30%, диффузные стенозы ЗБВ и ЗМЖВ во всех сегментах до 50%. </t>
  </si>
  <si>
    <t>300 ml</t>
  </si>
  <si>
    <t>Устье ЛКА катетеризировано проводниковым катетером Launcher EBU 3,5 6Fr. Коронарный проводник Fielder заведен в дистальный сегмент ПНА. Провести коронарный проводник за зону окклюзии ДВ не удалось. Произведена предилатация субтотального стеноза среднего сегмента ПНА БК Euphora 2,25-15 мм, давлением 12 атм. В зону остаточных стенозов среднего сегмента позиционированы и имплантированы DES  Resolute Integtity 2.5-22 мм и DES  Resolute Integtity 2.75-22 мм давлением 12 атм. Постдилатация стентов БК NC Колибри 3.0-15, давлением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III.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</si>
</sst>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6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0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25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45090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0.50694444444444442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>
      <c r="A11" s="89" t="s">
        <v>192</v>
      </c>
      <c r="B11" s="90" t="s">
        <v>518</v>
      </c>
      <c r="C11" s="8"/>
      <c r="D11" s="96" t="s">
        <v>170</v>
      </c>
      <c r="E11" s="94"/>
      <c r="F11" s="94"/>
      <c r="G11" s="24" t="s">
        <v>252</v>
      </c>
      <c r="H11" s="26"/>
    </row>
    <row r="12" spans="1:8" ht="16.5" thickTop="1">
      <c r="A12" s="81" t="s">
        <v>8</v>
      </c>
      <c r="B12" s="82">
        <v>15344</v>
      </c>
      <c r="C12" s="12"/>
      <c r="D12" s="96" t="s">
        <v>303</v>
      </c>
      <c r="E12" s="94"/>
      <c r="F12" s="94"/>
      <c r="G12" s="24" t="s">
        <v>262</v>
      </c>
      <c r="H12" s="26"/>
    </row>
    <row r="13" spans="1:8" ht="15.75">
      <c r="A13" s="15" t="s">
        <v>10</v>
      </c>
      <c r="B13" s="30">
        <f>DATEDIF(B12,B8,"y")</f>
        <v>81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15396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519</v>
      </c>
    </row>
    <row r="16" spans="1:8" ht="15.6" customHeight="1">
      <c r="A16" s="15" t="s">
        <v>106</v>
      </c>
      <c r="B16" s="19" t="s">
        <v>492</v>
      </c>
      <c r="D16" s="36"/>
      <c r="E16" s="36"/>
      <c r="F16" s="36"/>
      <c r="G16" s="170" t="s">
        <v>408</v>
      </c>
      <c r="H16" s="168">
        <v>7612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14.4628</v>
      </c>
    </row>
    <row r="18" spans="1:8" ht="14.45" customHeight="1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514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521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/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516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513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Normal="100" zoomScaleSheetLayoutView="100" zoomScalePageLayoutView="90" workbookViewId="0">
      <selection activeCell="N33" sqref="N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45090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0.50694444444444442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0.5625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392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Турыкина Ю.А.</v>
      </c>
      <c r="D16" s="96" t="s">
        <v>303</v>
      </c>
      <c r="E16" s="94"/>
      <c r="F16" s="94"/>
      <c r="G16" s="80" t="str">
        <f>КАГ!G12</f>
        <v>Бричёва И.В.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15344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81</v>
      </c>
      <c r="H18" s="39"/>
    </row>
    <row r="19" spans="1:8" ht="14.45" customHeight="1">
      <c r="A19" s="15" t="s">
        <v>12</v>
      </c>
      <c r="B19" s="68">
        <f>КАГ!B14</f>
        <v>15396</v>
      </c>
      <c r="C19" s="69"/>
      <c r="D19" s="69"/>
      <c r="E19" s="69"/>
      <c r="F19" s="69"/>
      <c r="G19" s="169" t="s">
        <v>404</v>
      </c>
      <c r="H19" s="184" t="str">
        <f>КАГ!H15</f>
        <v>18:19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7612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14.4628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0.51</v>
      </c>
    </row>
    <row r="23" spans="1:8" ht="14.45" customHeight="1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J17" sqref="J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45090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Турыкина Ю.А.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15344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81</v>
      </c>
    </row>
    <row r="7" spans="1:4">
      <c r="A7" s="38"/>
      <c r="C7" s="102" t="s">
        <v>12</v>
      </c>
      <c r="D7" s="104">
        <f>КАГ!$B$14</f>
        <v>15396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45090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517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403</v>
      </c>
      <c r="C16" s="137" t="s">
        <v>422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277</v>
      </c>
      <c r="C17" s="137" t="s">
        <v>414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456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447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"МИМ". Тюмень</v>
      </c>
      <c r="S2" s="116" t="str">
        <f>IFERROR(INDEX(Расходка[Наименование расходного материала],MATCH(Расходка[№],Поиск_расходки[Индекс2],0)),"")</f>
        <v>Launcher 6F EBU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материала],MATCH(Расходка[№],Поиск_расходки[Индекс5],0)),"")</f>
        <v>Euphora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DES, Resolute Integtity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>NC Euphora</v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1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2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1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Demax</v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Oscor 7F</v>
      </c>
      <c r="Z20" s="116" t="str">
        <f>IFERROR(INDEX(Расходка[Наименование расходного материала],MATCH(Расходка[№],Поиск_расходки[Индекс9],0)),"")</f>
        <v>Oscor 7F</v>
      </c>
      <c r="AA20" s="116" t="str">
        <f>IFERROR(INDEX(Расходка[Наименование расходного материала],MATCH(Расходка[№],Поиск_расходки[Индекс10],0)),"")</f>
        <v>Oscor 7F</v>
      </c>
      <c r="AB20" s="116" t="str">
        <f>IFERROR(INDEX(Расходка[Наименование расходного материала],MATCH(Расходка[№],Поиск_расходки[Индекс11],0)),"")</f>
        <v>Oscor 7F</v>
      </c>
      <c r="AC20" s="116" t="str">
        <f>IFERROR(INDEX(Расходка[Наименование расходного материала],MATCH(Расходка[№],Поиск_расходки[Индекс12],0)),"")</f>
        <v>Oscor 7F</v>
      </c>
      <c r="AD20" s="116" t="str">
        <f>IFERROR(INDEX(Расходка[Наименование расходного материала],MATCH(Расходка[№],Поиск_расходки[Индекс13],0)),"")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306</v>
      </c>
      <c r="C21" s="1" t="s">
        <v>517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"МИМ". Тюмень</v>
      </c>
      <c r="Z21" s="116" t="str">
        <f>IFERROR(INDEX(Расходка[Наименование расходного материала],MATCH(Расходка[№],Поиск_расходки[Индекс9],0)),"")</f>
        <v>"МИМ". Тюмень</v>
      </c>
      <c r="AA21" s="116" t="str">
        <f>IFERROR(INDEX(Расходка[Наименование расходного материала],MATCH(Расходка[№],Поиск_расходки[Индекс10],0)),"")</f>
        <v>"МИМ". Тюмень</v>
      </c>
      <c r="AB21" s="116" t="str">
        <f>IFERROR(INDEX(Расходка[Наименование расходного материала],MATCH(Расходка[№],Поиск_расходки[Индекс11],0)),"")</f>
        <v>"МИМ". Тюмень</v>
      </c>
      <c r="AC21" s="116" t="str">
        <f>IFERROR(INDEX(Расходка[Наименование расходного материала],MATCH(Расходка[№],Поиск_расходки[Индекс12],0)),"")</f>
        <v>"МИМ". Тюмень</v>
      </c>
      <c r="AD21" s="116" t="str">
        <f>IFERROR(INDEX(Расходка[Наименование расходного материала],MATCH(Расходка[№],Поиск_расходки[Индекс13],0)),"")</f>
        <v>"МИМ". Тюмень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Cougar LS Hydro-Track®</v>
      </c>
      <c r="Z22" s="116" t="str">
        <f>IFERROR(INDEX(Расходка[Наименование расходного материала],MATCH(Расходка[№],Поиск_расходки[Индекс9],0)),"")</f>
        <v>Cougar LS Hydro-Track®</v>
      </c>
      <c r="AA22" s="116" t="str">
        <f>IFERROR(INDEX(Расходка[Наименование расходного материала],MATCH(Расходка[№],Поиск_расходки[Индекс10],0)),"")</f>
        <v>Cougar LS Hydro-Track®</v>
      </c>
      <c r="AB22" s="116" t="str">
        <f>IFERROR(INDEX(Расходка[Наименование расходного материала],MATCH(Расходка[№],Поиск_расходки[Индекс11],0)),"")</f>
        <v>Cougar LS Hydro-Track®</v>
      </c>
      <c r="AC22" s="116" t="str">
        <f>IFERROR(INDEX(Расходка[Наименование расходного материала],MATCH(Расходка[№],Поиск_расходки[Индекс12],0)),"")</f>
        <v>Cougar LS Hydro-Track®</v>
      </c>
      <c r="AD22" s="116" t="str">
        <f>IFERROR(INDEX(Расходка[Наименование расходного материала],MATCH(Расходка[№],Поиск_расходки[Индекс13],0)),"")</f>
        <v>Cougar LS Hydro-Track®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Cougar XT Hydro-Track®</v>
      </c>
      <c r="Z23" s="116" t="str">
        <f>IFERROR(INDEX(Расходка[Наименование расходного материала],MATCH(Расходка[№],Поиск_расходки[Индекс9],0)),"")</f>
        <v>Cougar XT Hydro-Track®</v>
      </c>
      <c r="AA23" s="116" t="str">
        <f>IFERROR(INDEX(Расходка[Наименование расходного материала],MATCH(Расходка[№],Поиск_расходки[Индекс10],0)),"")</f>
        <v>Cougar XT Hydro-Track®</v>
      </c>
      <c r="AB23" s="116" t="str">
        <f>IFERROR(INDEX(Расходка[Наименование расходного материала],MATCH(Расходка[№],Поиск_расходки[Индекс11],0)),"")</f>
        <v>Cougar XT Hydro-Track®</v>
      </c>
      <c r="AC23" s="116" t="str">
        <f>IFERROR(INDEX(Расходка[Наименование расходного материала],MATCH(Расходка[№],Поиск_расходки[Индекс12],0)),"")</f>
        <v>Cougar XT Hydro-Track®</v>
      </c>
      <c r="AD23" s="116" t="str">
        <f>IFERROR(INDEX(Расходка[Наименование расходного материала],MATCH(Расходка[№],Поиск_расходки[Индекс13],0)),"")</f>
        <v>Cougar XT Hydro-Track®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1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</v>
      </c>
      <c r="Z24" s="116" t="str">
        <f>IFERROR(INDEX(Расходка[Наименование расходного материала],MATCH(Расходка[№],Поиск_расходки[Индекс9],0)),"")</f>
        <v>Fielder</v>
      </c>
      <c r="AA24" s="116" t="str">
        <f>IFERROR(INDEX(Расходка[Наименование расходного материала],MATCH(Расходка[№],Поиск_расходки[Индекс10],0)),"")</f>
        <v>Fielder</v>
      </c>
      <c r="AB24" s="116" t="str">
        <f>IFERROR(INDEX(Расходка[Наименование расходного материала],MATCH(Расходка[№],Поиск_расходки[Индекс11],0)),"")</f>
        <v>Fielder</v>
      </c>
      <c r="AC24" s="116" t="str">
        <f>IFERROR(INDEX(Расходка[Наименование расходного материала],MATCH(Расходка[№],Поиск_расходки[Индекс12],0)),"")</f>
        <v>Fielder</v>
      </c>
      <c r="AD24" s="116" t="str">
        <f>IFERROR(INDEX(Расходка[Наименование расходного материала],MATCH(Расходка[№],Поиск_расходки[Индекс13],0)),"")</f>
        <v>Fielder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2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Fielder XT-A</v>
      </c>
      <c r="Z25" s="116" t="str">
        <f>IFERROR(INDEX(Расходка[Наименование расходного материала],MATCH(Расходка[№],Поиск_расходки[Индекс9],0)),"")</f>
        <v>Fielder XT-A</v>
      </c>
      <c r="AA25" s="116" t="str">
        <f>IFERROR(INDEX(Расходка[Наименование расходного материала],MATCH(Расходка[№],Поиск_расходки[Индекс10],0)),"")</f>
        <v>Fielder XT-A</v>
      </c>
      <c r="AB25" s="116" t="str">
        <f>IFERROR(INDEX(Расходка[Наименование расходного материала],MATCH(Расходка[№],Поиск_расходки[Индекс11],0)),"")</f>
        <v>Fielder XT-A</v>
      </c>
      <c r="AC25" s="116" t="str">
        <f>IFERROR(INDEX(Расходка[Наименование расходного материала],MATCH(Расходка[№],Поиск_расходки[Индекс12],0)),"")</f>
        <v>Fielder XT-A</v>
      </c>
      <c r="AD25" s="116" t="str">
        <f>IFERROR(INDEX(Расходка[Наименование расходного материала],MATCH(Расходка[№],Поиск_расходки[Индекс13],0)),"")</f>
        <v>Fielder XT-A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3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Fielder XT-R</v>
      </c>
      <c r="Z26" s="116" t="str">
        <f>IFERROR(INDEX(Расходка[Наименование расходного материала],MATCH(Расходка[№],Поиск_расходки[Индекс9],0)),"")</f>
        <v>Fielder XT-R</v>
      </c>
      <c r="AA26" s="116" t="str">
        <f>IFERROR(INDEX(Расходка[Наименование расходного материала],MATCH(Расходка[№],Поиск_расходки[Индекс10],0)),"")</f>
        <v>Fielder XT-R</v>
      </c>
      <c r="AB26" s="116" t="str">
        <f>IFERROR(INDEX(Расходка[Наименование расходного материала],MATCH(Расходка[№],Поиск_расходки[Индекс11],0)),"")</f>
        <v>Fielder XT-R</v>
      </c>
      <c r="AC26" s="116" t="str">
        <f>IFERROR(INDEX(Расходка[Наименование расходного материала],MATCH(Расходка[№],Поиск_расходки[Индекс12],0)),"")</f>
        <v>Fielder XT-R</v>
      </c>
      <c r="AD26" s="116" t="str">
        <f>IFERROR(INDEX(Расходка[Наименование расходного материала],MATCH(Расходка[№],Поиск_расходки[Индекс13],0)),"")</f>
        <v>Fielder XT-R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Gaia Second</v>
      </c>
      <c r="Z27" s="116" t="str">
        <f>IFERROR(INDEX(Расходка[Наименование расходного материала],MATCH(Расходка[№],Поиск_расходки[Индекс9],0)),"")</f>
        <v>Gaia Second</v>
      </c>
      <c r="AA27" s="116" t="str">
        <f>IFERROR(INDEX(Расходка[Наименование расходного материала],MATCH(Расходка[№],Поиск_расходки[Индекс10],0)),"")</f>
        <v>Gaia Second</v>
      </c>
      <c r="AB27" s="116" t="str">
        <f>IFERROR(INDEX(Расходка[Наименование расходного материала],MATCH(Расходка[№],Поиск_расходки[Индекс11],0)),"")</f>
        <v>Gaia Second</v>
      </c>
      <c r="AC27" s="116" t="str">
        <f>IFERROR(INDEX(Расходка[Наименование расходного материала],MATCH(Расходка[№],Поиск_расходки[Индекс12],0)),"")</f>
        <v>Gaia Second</v>
      </c>
      <c r="AD27" s="116" t="str">
        <f>IFERROR(INDEX(Расходка[Наименование расходного материала],MATCH(Расходка[№],Поиск_расходки[Индекс13],0)),"")</f>
        <v>Gaia Second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Gaia Third</v>
      </c>
      <c r="Z28" s="116" t="str">
        <f>IFERROR(INDEX(Расходка[Наименование расходного материала],MATCH(Расходка[№],Поиск_расходки[Индекс9],0)),"")</f>
        <v>Gaia Third</v>
      </c>
      <c r="AA28" s="116" t="str">
        <f>IFERROR(INDEX(Расходка[Наименование расходного материала],MATCH(Расходка[№],Поиск_расходки[Индекс10],0)),"")</f>
        <v>Gaia Third</v>
      </c>
      <c r="AB28" s="116" t="str">
        <f>IFERROR(INDEX(Расходка[Наименование расходного материала],MATCH(Расходка[№],Поиск_расходки[Индекс11],0)),"")</f>
        <v>Gaia Third</v>
      </c>
      <c r="AC28" s="116" t="str">
        <f>IFERROR(INDEX(Расходка[Наименование расходного материала],MATCH(Расходка[№],Поиск_расходки[Индекс12],0)),"")</f>
        <v>Gaia Third</v>
      </c>
      <c r="AD28" s="116" t="str">
        <f>IFERROR(INDEX(Расходка[Наименование расходного материала],MATCH(Расходка[№],Поиск_расходки[Индекс13],0)),"")</f>
        <v>Gaia Third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Intuition</v>
      </c>
      <c r="Z29" s="116" t="str">
        <f>IFERROR(INDEX(Расходка[Наименование расходного материала],MATCH(Расходка[№],Поиск_расходки[Индекс9],0)),"")</f>
        <v>Intuition</v>
      </c>
      <c r="AA29" s="116" t="str">
        <f>IFERROR(INDEX(Расходка[Наименование расходного материала],MATCH(Расходка[№],Поиск_расходки[Индекс10],0)),"")</f>
        <v>Intuition</v>
      </c>
      <c r="AB29" s="116" t="str">
        <f>IFERROR(INDEX(Расходка[Наименование расходного материала],MATCH(Расходка[№],Поиск_расходки[Индекс11],0)),"")</f>
        <v>Intuition</v>
      </c>
      <c r="AC29" s="116" t="str">
        <f>IFERROR(INDEX(Расходка[Наименование расходного материала],MATCH(Расходка[№],Поиск_расходки[Индекс12],0)),"")</f>
        <v>Intuition</v>
      </c>
      <c r="AD29" s="116" t="str">
        <f>IFERROR(INDEX(Расходка[Наименование расходного материала],MATCH(Расходка[№],Поиск_расходки[Индекс13],0)),"")</f>
        <v>Intuition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3 Hydro-Track®</v>
      </c>
      <c r="Z30" s="116" t="str">
        <f>IFERROR(INDEX(Расходка[Наименование расходного материала],MATCH(Расходка[№],Поиск_расходки[Индекс9],0)),"")</f>
        <v>ProVia 3 Hydro-Track®</v>
      </c>
      <c r="AA30" s="116" t="str">
        <f>IFERROR(INDEX(Расходка[Наименование расходного материала],MATCH(Расходка[№],Поиск_расходки[Индекс10],0)),"")</f>
        <v>ProVia 3 Hydro-Track®</v>
      </c>
      <c r="AB30" s="116" t="str">
        <f>IFERROR(INDEX(Расходка[Наименование расходного материала],MATCH(Расходка[№],Поиск_расходки[Индекс11],0)),"")</f>
        <v>ProVia 3 Hydro-Track®</v>
      </c>
      <c r="AC30" s="116" t="str">
        <f>IFERROR(INDEX(Расходка[Наименование расходного материала],MATCH(Расходка[№],Поиск_расходки[Индекс12],0)),"")</f>
        <v>ProVia 3 Hydro-Track®</v>
      </c>
      <c r="AD30" s="116" t="str">
        <f>IFERROR(INDEX(Расходка[Наименование расходного материала],MATCH(Расходка[№],Поиск_расходки[Индекс13],0)),"")</f>
        <v>ProVia 3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ProVia 6 Hydro-Track®</v>
      </c>
      <c r="Z31" s="116" t="str">
        <f>IFERROR(INDEX(Расходка[Наименование расходного материала],MATCH(Расходка[№],Поиск_расходки[Индекс9],0)),"")</f>
        <v>ProVia 6 Hydro-Track®</v>
      </c>
      <c r="AA31" s="116" t="str">
        <f>IFERROR(INDEX(Расходка[Наименование расходного материала],MATCH(Расходка[№],Поиск_расходки[Индекс10],0)),"")</f>
        <v>ProVia 6 Hydro-Track®</v>
      </c>
      <c r="AB31" s="116" t="str">
        <f>IFERROR(INDEX(Расходка[Наименование расходного материала],MATCH(Расходка[№],Поиск_расходки[Индекс11],0)),"")</f>
        <v>ProVia 6 Hydro-Track®</v>
      </c>
      <c r="AC31" s="116" t="str">
        <f>IFERROR(INDEX(Расходка[Наименование расходного материала],MATCH(Расходка[№],Поиск_расходки[Индекс12],0)),"")</f>
        <v>ProVia 6 Hydro-Track®</v>
      </c>
      <c r="AD31" s="116" t="str">
        <f>IFERROR(INDEX(Расходка[Наименование расходного материала],MATCH(Расходка[№],Поиск_расходки[Индекс13],0)),"")</f>
        <v>ProVia 6 Hydro-Track®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ProVia 9 Hydro-Track®</v>
      </c>
      <c r="Z32" s="116" t="str">
        <f>IFERROR(INDEX(Расходка[Наименование расходного материала],MATCH(Расходка[№],Поиск_расходки[Индекс9],0)),"")</f>
        <v>ProVia 9 Hydro-Track®</v>
      </c>
      <c r="AA32" s="116" t="str">
        <f>IFERROR(INDEX(Расходка[Наименование расходного материала],MATCH(Расходка[№],Поиск_расходки[Индекс10],0)),"")</f>
        <v>ProVia 9 Hydro-Track®</v>
      </c>
      <c r="AB32" s="116" t="str">
        <f>IFERROR(INDEX(Расходка[Наименование расходного материала],MATCH(Расходка[№],Поиск_расходки[Индекс11],0)),"")</f>
        <v>ProVia 9 Hydro-Track®</v>
      </c>
      <c r="AC32" s="116" t="str">
        <f>IFERROR(INDEX(Расходка[Наименование расходного материала],MATCH(Расходка[№],Поиск_расходки[Индекс12],0)),"")</f>
        <v>ProVia 9 Hydro-Track®</v>
      </c>
      <c r="AD32" s="116" t="str">
        <f>IFERROR(INDEX(Расходка[Наименование расходного материала],MATCH(Расходка[№],Поиск_расходки[Индекс13],0)),"")</f>
        <v>ProVia 9 Hydro-Track®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Rinato</v>
      </c>
      <c r="Z33" s="116" t="str">
        <f>IFERROR(INDEX(Расходка[Наименование расходного материала],MATCH(Расходка[№],Поиск_расходки[Индекс9],0)),"")</f>
        <v>Rinato</v>
      </c>
      <c r="AA33" s="116" t="str">
        <f>IFERROR(INDEX(Расходка[Наименование расходного материала],MATCH(Расходка[№],Поиск_расходки[Индекс10],0)),"")</f>
        <v>Rinato</v>
      </c>
      <c r="AB33" s="116" t="str">
        <f>IFERROR(INDEX(Расходка[Наименование расходного материала],MATCH(Расходка[№],Поиск_расходки[Индекс11],0)),"")</f>
        <v>Rinato</v>
      </c>
      <c r="AC33" s="116" t="str">
        <f>IFERROR(INDEX(Расходка[Наименование расходного материала],MATCH(Расходка[№],Поиск_расходки[Индекс12],0)),"")</f>
        <v>Rinato</v>
      </c>
      <c r="AD33" s="116" t="str">
        <f>IFERROR(INDEX(Расходка[Наименование расходного материала],MATCH(Расходка[№],Поиск_расходки[Индекс13],0)),"")</f>
        <v>Rinato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(Floppy)</v>
      </c>
      <c r="Z34" s="116" t="str">
        <f>IFERROR(INDEX(Расходка[Наименование расходного материала],MATCH(Расходка[№],Поиск_расходки[Индекс9],0)),"")</f>
        <v>Runthrough NS (Floppy)</v>
      </c>
      <c r="AA34" s="116" t="str">
        <f>IFERROR(INDEX(Расходка[Наименование расходного материала],MATCH(Расходка[№],Поиск_расходки[Индекс10],0)),"")</f>
        <v>Runthrough NS (Floppy)</v>
      </c>
      <c r="AB34" s="116" t="str">
        <f>IFERROR(INDEX(Расходка[Наименование расходного материала],MATCH(Расходка[№],Поиск_расходки[Индекс11],0)),"")</f>
        <v>Runthrough NS (Floppy)</v>
      </c>
      <c r="AC34" s="116" t="str">
        <f>IFERROR(INDEX(Расходка[Наименование расходного материала],MATCH(Расходка[№],Поиск_расходки[Индекс12],0)),"")</f>
        <v>Runthrough NS (Floppy)</v>
      </c>
      <c r="AD34" s="116" t="str">
        <f>IFERROR(INDEX(Расходка[Наименование расходного материала],MATCH(Расходка[№],Поиск_расходки[Индекс13],0)),"")</f>
        <v>Runthrough NS (Floppy)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Runthrough NS Hypercoat</v>
      </c>
      <c r="Z35" s="116" t="str">
        <f>IFERROR(INDEX(Расходка[Наименование расходного материала],MATCH(Расходка[№],Поиск_расходки[Индекс9],0)),"")</f>
        <v>Runthrough NS Hypercoat</v>
      </c>
      <c r="AA35" s="116" t="str">
        <f>IFERROR(INDEX(Расходка[Наименование расходного материала],MATCH(Расходка[№],Поиск_расходки[Индекс10],0)),"")</f>
        <v>Runthrough NS Hypercoat</v>
      </c>
      <c r="AB35" s="116" t="str">
        <f>IFERROR(INDEX(Расходка[Наименование расходного материала],MATCH(Расходка[№],Поиск_расходки[Индекс11],0)),"")</f>
        <v>Runthrough NS Hypercoat</v>
      </c>
      <c r="AC35" s="116" t="str">
        <f>IFERROR(INDEX(Расходка[Наименование расходного материала],MATCH(Расходка[№],Поиск_расходки[Индекс12],0)),"")</f>
        <v>Runthrough NS Hypercoat</v>
      </c>
      <c r="AD35" s="116" t="str">
        <f>IFERROR(INDEX(Расходка[Наименование расходного материала],MATCH(Расходка[№],Поиск_расходки[Индекс13],0)),"")</f>
        <v>Runthrough NS Hypercoat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Runthrough NS Intermediate</v>
      </c>
      <c r="Z36" s="116" t="str">
        <f>IFERROR(INDEX(Расходка[Наименование расходного материала],MATCH(Расходка[№],Поиск_расходки[Индекс9],0)),"")</f>
        <v>Runthrough NS Intermediate</v>
      </c>
      <c r="AA36" s="116" t="str">
        <f>IFERROR(INDEX(Расходка[Наименование расходного материала],MATCH(Расходка[№],Поиск_расходки[Индекс10],0)),"")</f>
        <v>Runthrough NS Intermediate</v>
      </c>
      <c r="AB36" s="116" t="str">
        <f>IFERROR(INDEX(Расходка[Наименование расходного материала],MATCH(Расходка[№],Поиск_расходки[Индекс11],0)),"")</f>
        <v>Runthrough NS Intermediate</v>
      </c>
      <c r="AC36" s="116" t="str">
        <f>IFERROR(INDEX(Расходка[Наименование расходного материала],MATCH(Расходка[№],Поиск_расходки[Индекс12],0)),"")</f>
        <v>Runthrough NS Intermediate</v>
      </c>
      <c r="AD36" s="116" t="str">
        <f>IFERROR(INDEX(Расходка[Наименование расходного материала],MATCH(Расходка[№],Поиск_расходки[Индекс13],0)),"")</f>
        <v>Runthrough NS Intermediate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</v>
      </c>
      <c r="Z37" s="116" t="str">
        <f>IFERROR(INDEX(Расходка[Наименование расходного материала],MATCH(Расходка[№],Поиск_расходки[Индекс9],0)),"")</f>
        <v>Sion</v>
      </c>
      <c r="AA37" s="116" t="str">
        <f>IFERROR(INDEX(Расходка[Наименование расходного материала],MATCH(Расходка[№],Поиск_расходки[Индекс10],0)),"")</f>
        <v>Sion</v>
      </c>
      <c r="AB37" s="116" t="str">
        <f>IFERROR(INDEX(Расходка[Наименование расходного материала],MATCH(Расходка[№],Поиск_расходки[Индекс11],0)),"")</f>
        <v>Sion</v>
      </c>
      <c r="AC37" s="116" t="str">
        <f>IFERROR(INDEX(Расходка[Наименование расходного материала],MATCH(Расходка[№],Поиск_расходки[Индекс12],0)),"")</f>
        <v>Sion</v>
      </c>
      <c r="AD37" s="116" t="str">
        <f>IFERROR(INDEX(Расходка[Наименование расходного материала],MATCH(Расходка[№],Поиск_расходки[Индекс13],0)),"")</f>
        <v>Sion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Sion Black</v>
      </c>
      <c r="Z38" s="116" t="str">
        <f>IFERROR(INDEX(Расходка[Наименование расходного материала],MATCH(Расходка[№],Поиск_расходки[Индекс9],0)),"")</f>
        <v>Sion Black</v>
      </c>
      <c r="AA38" s="116" t="str">
        <f>IFERROR(INDEX(Расходка[Наименование расходного материала],MATCH(Расходка[№],Поиск_расходки[Индекс10],0)),"")</f>
        <v>Sion Black</v>
      </c>
      <c r="AB38" s="116" t="str">
        <f>IFERROR(INDEX(Расходка[Наименование расходного материала],MATCH(Расходка[№],Поиск_расходки[Индекс11],0)),"")</f>
        <v>Sion Black</v>
      </c>
      <c r="AC38" s="116" t="str">
        <f>IFERROR(INDEX(Расходка[Наименование расходного материала],MATCH(Расходка[№],Поиск_расходки[Индекс12],0)),"")</f>
        <v>Sion Black</v>
      </c>
      <c r="AD38" s="116" t="str">
        <f>IFERROR(INDEX(Расходка[Наименование расходного материала],MATCH(Расходка[№],Поиск_расходки[Индекс13],0)),"")</f>
        <v>Sion Black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Sion Blue</v>
      </c>
      <c r="Z39" s="116" t="str">
        <f>IFERROR(INDEX(Расходка[Наименование расходного материала],MATCH(Расходка[№],Поиск_расходки[Индекс9],0)),"")</f>
        <v>Sion Blue</v>
      </c>
      <c r="AA39" s="116" t="str">
        <f>IFERROR(INDEX(Расходка[Наименование расходного материала],MATCH(Расходка[№],Поиск_расходки[Индекс10],0)),"")</f>
        <v>Sion Blue</v>
      </c>
      <c r="AB39" s="116" t="str">
        <f>IFERROR(INDEX(Расходка[Наименование расходного материала],MATCH(Расходка[№],Поиск_расходки[Индекс11],0)),"")</f>
        <v>Sion Blue</v>
      </c>
      <c r="AC39" s="116" t="str">
        <f>IFERROR(INDEX(Расходка[Наименование расходного материала],MATCH(Расходка[№],Поиск_расходки[Индекс12],0)),"")</f>
        <v>Sion Blue</v>
      </c>
      <c r="AD39" s="116" t="str">
        <f>IFERROR(INDEX(Расходка[Наименование расходного материала],MATCH(Расходка[№],Поиск_расходки[Индекс13],0)),"")</f>
        <v>Sion Blue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Thunder</v>
      </c>
      <c r="Z40" s="116" t="str">
        <f>IFERROR(INDEX(Расходка[Наименование расходного материала],MATCH(Расходка[№],Поиск_расходки[Индекс9],0)),"")</f>
        <v>Thunder</v>
      </c>
      <c r="AA40" s="116" t="str">
        <f>IFERROR(INDEX(Расходка[Наименование расходного материала],MATCH(Расходка[№],Поиск_расходки[Индекс10],0)),"")</f>
        <v>Thunder</v>
      </c>
      <c r="AB40" s="116" t="str">
        <f>IFERROR(INDEX(Расходка[Наименование расходного материала],MATCH(Расходка[№],Поиск_расходки[Индекс11],0)),"")</f>
        <v>Thunder</v>
      </c>
      <c r="AC40" s="116" t="str">
        <f>IFERROR(INDEX(Расходка[Наименование расходного материала],MATCH(Расходка[№],Поиск_расходки[Индекс12],0)),"")</f>
        <v>Thunder</v>
      </c>
      <c r="AD40" s="116" t="str">
        <f>IFERROR(INDEX(Расходка[Наименование расходного материала],MATCH(Расходка[№],Поиск_расходки[Индекс13],0)),"")</f>
        <v>Thunder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Whisper MS</v>
      </c>
      <c r="Z41" s="116" t="str">
        <f>IFERROR(INDEX(Расходка[Наименование расходного материала],MATCH(Расходка[№],Поиск_расходки[Индекс9],0)),"")</f>
        <v>Whisper MS</v>
      </c>
      <c r="AA41" s="116" t="str">
        <f>IFERROR(INDEX(Расходка[Наименование расходного материала],MATCH(Расходка[№],Поиск_расходки[Индекс10],0)),"")</f>
        <v>Whisper MS</v>
      </c>
      <c r="AB41" s="116" t="str">
        <f>IFERROR(INDEX(Расходка[Наименование расходного материала],MATCH(Расходка[№],Поиск_расходки[Индекс11],0)),"")</f>
        <v>Whisper MS</v>
      </c>
      <c r="AC41" s="116" t="str">
        <f>IFERROR(INDEX(Расходка[Наименование расходного материала],MATCH(Расходка[№],Поиск_расходки[Индекс12],0)),"")</f>
        <v>Whisper MS</v>
      </c>
      <c r="AD41" s="116" t="str">
        <f>IFERROR(INDEX(Расходка[Наименование расходного материала],MATCH(Расходка[№],Поиск_расходки[Индекс13],0)),"")</f>
        <v>Whisper MS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Winn 200T</v>
      </c>
      <c r="Z42" s="116" t="str">
        <f>IFERROR(INDEX(Расходка[Наименование расходного материала],MATCH(Расходка[№],Поиск_расходки[Индекс9],0)),"")</f>
        <v>Winn 200T</v>
      </c>
      <c r="AA42" s="116" t="str">
        <f>IFERROR(INDEX(Расходка[Наименование расходного материала],MATCH(Расходка[№],Поиск_расходки[Индекс10],0)),"")</f>
        <v>Winn 200T</v>
      </c>
      <c r="AB42" s="116" t="str">
        <f>IFERROR(INDEX(Расходка[Наименование расходного материала],MATCH(Расходка[№],Поиск_расходки[Индекс11],0)),"")</f>
        <v>Winn 200T</v>
      </c>
      <c r="AC42" s="116" t="str">
        <f>IFERROR(INDEX(Расходка[Наименование расходного материала],MATCH(Расходка[№],Поиск_расходки[Индекс12],0)),"")</f>
        <v>Winn 200T</v>
      </c>
      <c r="AD42" s="116" t="str">
        <f>IFERROR(INDEX(Расходка[Наименование расходного материала],MATCH(Расходка[№],Поиск_расходки[Индекс13],0)),"")</f>
        <v>Winn 200T</v>
      </c>
      <c r="AF42" s="4" t="s">
        <v>6</v>
      </c>
      <c r="AG42" s="4" t="s">
        <v>444</v>
      </c>
    </row>
    <row r="43" spans="1:33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BMS, Integtity</v>
      </c>
      <c r="Z45" s="116" t="str">
        <f>IFERROR(INDEX(Расходка[Наименование расходного материала],MATCH(Расходка[№],Поиск_расходки[Индекс9],0)),"")</f>
        <v>BMS, Integtity</v>
      </c>
      <c r="AA45" s="116" t="str">
        <f>IFERROR(INDEX(Расходка[Наименование расходного материала],MATCH(Расходка[№],Поиск_расходки[Индекс10],0)),"")</f>
        <v>BMS, Integtity</v>
      </c>
      <c r="AB45" s="116" t="str">
        <f>IFERROR(INDEX(Расходка[Наименование расходного материала],MATCH(Расходка[№],Поиск_расходки[Индекс11],0)),"")</f>
        <v>BMS, Integtity</v>
      </c>
      <c r="AC45" s="116" t="str">
        <f>IFERROR(INDEX(Расходка[Наименование расходного материала],MATCH(Расходка[№],Поиск_расходки[Индекс12],0)),"")</f>
        <v>BMS, Integtity</v>
      </c>
      <c r="AD45" s="116" t="str">
        <f>IFERROR(INDEX(Расходка[Наименование расходного материала],MATCH(Расходка[№],Поиск_расходки[Индекс13],0)),"")</f>
        <v>BMS, Integtity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Calipso</v>
      </c>
      <c r="Z46" s="116" t="str">
        <f>IFERROR(INDEX(Расходка[Наименование расходного материала],MATCH(Расходка[№],Поиск_расходки[Индекс9],0)),"")</f>
        <v>DES, Calipso</v>
      </c>
      <c r="AA46" s="116" t="str">
        <f>IFERROR(INDEX(Расходка[Наименование расходного материала],MATCH(Расходка[№],Поиск_расходки[Индекс10],0)),"")</f>
        <v>DES, Calipso</v>
      </c>
      <c r="AB46" s="116" t="str">
        <f>IFERROR(INDEX(Расходка[Наименование расходного материала],MATCH(Расходка[№],Поиск_расходки[Индекс11],0)),"")</f>
        <v>DES, Calipso</v>
      </c>
      <c r="AC46" s="116" t="str">
        <f>IFERROR(INDEX(Расходка[Наименование расходного материала],MATCH(Расходка[№],Поиск_расходки[Индекс12],0)),"")</f>
        <v>DES, Calipso</v>
      </c>
      <c r="AD46" s="116" t="str">
        <f>IFERROR(INDEX(Расходка[Наименование расходного материала],MATCH(Расходка[№],Поиск_расходки[Индекс13],0)),"")</f>
        <v>DES, Calipso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NanoMed</v>
      </c>
      <c r="Z47" s="116" t="str">
        <f>IFERROR(INDEX(Расходка[Наименование расходного материала],MATCH(Расходка[№],Поиск_расходки[Индекс9],0)),"")</f>
        <v>DES, NanoMed</v>
      </c>
      <c r="AA47" s="116" t="str">
        <f>IFERROR(INDEX(Расходка[Наименование расходного материала],MATCH(Расходка[№],Поиск_расходки[Индекс10],0)),"")</f>
        <v>DES, NanoMed</v>
      </c>
      <c r="AB47" s="116" t="str">
        <f>IFERROR(INDEX(Расходка[Наименование расходного материала],MATCH(Расходка[№],Поиск_расходки[Индекс11],0)),"")</f>
        <v>DES, NanoMed</v>
      </c>
      <c r="AC47" s="116" t="str">
        <f>IFERROR(INDEX(Расходка[Наименование расходного материала],MATCH(Расходка[№],Поиск_расходки[Индекс12],0)),"")</f>
        <v>DES, NanoMed</v>
      </c>
      <c r="AD47" s="116" t="str">
        <f>IFERROR(INDEX(Расходка[Наименование расходного материала],MATCH(Расходка[№],Поиск_расходки[Индекс13],0)),"")</f>
        <v>DES, NanoMed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1</v>
      </c>
      <c r="K48" s="117">
        <f>IF(ISNUMBER(SEARCH('Карта учёта'!$B$19,Расходка[Наименование расходного материала])),MAX($K$1:K47)+1,0)</f>
        <v>1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Resolute Integtity</v>
      </c>
      <c r="Z48" s="116" t="str">
        <f>IFERROR(INDEX(Расходка[Наименование расходного материала],MATCH(Расходка[№],Поиск_расходки[Индекс9],0)),"")</f>
        <v>DES, Resolute Integtity</v>
      </c>
      <c r="AA48" s="116" t="str">
        <f>IFERROR(INDEX(Расходка[Наименование расходного материала],MATCH(Расходка[№],Поиск_расходки[Индекс10],0)),"")</f>
        <v>DES, Resolute Integtity</v>
      </c>
      <c r="AB48" s="116" t="str">
        <f>IFERROR(INDEX(Расходка[Наименование расходного материала],MATCH(Расходка[№],Поиск_расходки[Индекс11],0)),"")</f>
        <v>DES, Resolute Integtity</v>
      </c>
      <c r="AC48" s="116" t="str">
        <f>IFERROR(INDEX(Расходка[Наименование расходного материала],MATCH(Расходка[№],Поиск_расходки[Индекс12],0)),"")</f>
        <v>DES, Resolute Integtity</v>
      </c>
      <c r="AD48" s="116" t="str">
        <f>IFERROR(INDEX(Расходка[Наименование расходного материала],MATCH(Расходка[№],Поиск_расходки[Индекс13],0)),"")</f>
        <v>DES, Resolute Integtity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Yukon Chrome PC</v>
      </c>
      <c r="Z49" s="116" t="str">
        <f>IFERROR(INDEX(Расходка[Наименование расходного материала],MATCH(Расходка[№],Поиск_расходки[Индекс9],0)),"")</f>
        <v>DES, Yukon Chrome PC</v>
      </c>
      <c r="AA49" s="116" t="str">
        <f>IFERROR(INDEX(Расходка[Наименование расходного материала],MATCH(Расходка[№],Поиск_расходки[Индекс10],0)),"")</f>
        <v>DES, Yukon Chrome PC</v>
      </c>
      <c r="AB49" s="116" t="str">
        <f>IFERROR(INDEX(Расходка[Наименование расходного материала],MATCH(Расходка[№],Поиск_расходки[Индекс11],0)),"")</f>
        <v>DES, Yukon Chrome PC</v>
      </c>
      <c r="AC49" s="116" t="str">
        <f>IFERROR(INDEX(Расходка[Наименование расходного материала],MATCH(Расходка[№],Поиск_расходки[Индекс12],0)),"")</f>
        <v>DES, Yukon Chrome PC</v>
      </c>
      <c r="AD49" s="116" t="str">
        <f>IFERROR(INDEX(Расходка[Наименование расходного материала],MATCH(Расходка[№],Поиск_расходки[Индекс13],0)),"")</f>
        <v>DES, Yukon Chrome PC</v>
      </c>
      <c r="AF49" s="4" t="s">
        <v>6</v>
      </c>
      <c r="AG49" s="4" t="s">
        <v>450</v>
      </c>
    </row>
    <row r="50" spans="1:33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DES, Firehawk</v>
      </c>
      <c r="Z50" s="116" t="str">
        <f>IFERROR(INDEX(Расходка[Наименование расходного материала],MATCH(Расходка[№],Поиск_расходки[Индекс9],0)),"")</f>
        <v>DES, Firehawk</v>
      </c>
      <c r="AA50" s="116" t="str">
        <f>IFERROR(INDEX(Расходка[Наименование расходного материала],MATCH(Расходка[№],Поиск_расходки[Индекс10],0)),"")</f>
        <v>DES, Firehawk</v>
      </c>
      <c r="AB50" s="116" t="str">
        <f>IFERROR(INDEX(Расходка[Наименование расходного материала],MATCH(Расходка[№],Поиск_расходки[Индекс11],0)),"")</f>
        <v>DES, Firehawk</v>
      </c>
      <c r="AC50" s="116" t="str">
        <f>IFERROR(INDEX(Расходка[Наименование расходного материала],MATCH(Расходка[№],Поиск_расходки[Индекс12],0)),"")</f>
        <v>DES, Firehawk</v>
      </c>
      <c r="AD50" s="116" t="str">
        <f>IFERROR(INDEX(Расходка[Наименование расходного материала],MATCH(Расходка[№],Поиск_расходки[Индекс13],0)),"")</f>
        <v>DES, Firehawk</v>
      </c>
      <c r="AF50" s="4" t="s">
        <v>6</v>
      </c>
      <c r="AG50" s="4" t="s">
        <v>451</v>
      </c>
    </row>
    <row r="51" spans="1:33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DES, Resolute Onyx</v>
      </c>
      <c r="Z51" s="116" t="str">
        <f>IFERROR(INDEX(Расходка[Наименование расходного материала],MATCH(Расходка[№],Поиск_расходки[Индекс9],0)),"")</f>
        <v>DES, Resolute Onyx</v>
      </c>
      <c r="AA51" s="116" t="str">
        <f>IFERROR(INDEX(Расходка[Наименование расходного материала],MATCH(Расходка[№],Поиск_расходки[Индекс10],0)),"")</f>
        <v>DES, Resolute Onyx</v>
      </c>
      <c r="AB51" s="116" t="str">
        <f>IFERROR(INDEX(Расходка[Наименование расходного материала],MATCH(Расходка[№],Поиск_расходки[Индекс11],0)),"")</f>
        <v>DES, Resolute Onyx</v>
      </c>
      <c r="AC51" s="116" t="str">
        <f>IFERROR(INDEX(Расходка[Наименование расходного материала],MATCH(Расходка[№],Поиск_расходки[Индекс12],0)),"")</f>
        <v>DES, Resolute Onyx</v>
      </c>
      <c r="AD51" s="116" t="str">
        <f>IFERROR(INDEX(Расходка[Наименование расходного материала],MATCH(Расходка[№],Поиск_расходки[Индекс13],0)),"")</f>
        <v>DES, Resolute Onyx</v>
      </c>
      <c r="AF51" s="4" t="s">
        <v>6</v>
      </c>
      <c r="AG51" s="4" t="s">
        <v>452</v>
      </c>
    </row>
    <row r="52" spans="1:33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Guidezilla™ II 6F</v>
      </c>
      <c r="Z52" s="116" t="str">
        <f>IFERROR(INDEX(Расходка[Наименование расходного материала],MATCH(Расходка[№],Поиск_расходки[Индекс9],0)),"")</f>
        <v>Guidezilla™ II 6F</v>
      </c>
      <c r="AA52" s="116" t="str">
        <f>IFERROR(INDEX(Расходка[Наименование расходного материала],MATCH(Расходка[№],Поиск_расходки[Индекс10],0)),"")</f>
        <v>Guidezilla™ II 6F</v>
      </c>
      <c r="AB52" s="116" t="str">
        <f>IFERROR(INDEX(Расходка[Наименование расходного материала],MATCH(Расходка[№],Поиск_расходки[Индекс11],0)),"")</f>
        <v>Guidezilla™ II 6F</v>
      </c>
      <c r="AC52" s="116" t="str">
        <f>IFERROR(INDEX(Расходка[Наименование расходного материала],MATCH(Расходка[№],Поиск_расходки[Индекс12],0)),"")</f>
        <v>Guidezilla™ II 6F</v>
      </c>
      <c r="AD52" s="116" t="str">
        <f>IFERROR(INDEX(Расходка[Наименование расходного материала],MATCH(Расходка[№],Поиск_расходки[Индекс13],0)),"")</f>
        <v>Guidezilla™ II 6F</v>
      </c>
      <c r="AF52" s="4" t="s">
        <v>6</v>
      </c>
      <c r="AG52" s="4" t="s">
        <v>453</v>
      </c>
    </row>
    <row r="53" spans="1:33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Telescope ™ II 6F</v>
      </c>
      <c r="Z53" s="116" t="str">
        <f>IFERROR(INDEX(Расходка[Наименование расходного материала],MATCH(Расходка[№],Поиск_расходки[Индекс9],0)),"")</f>
        <v>Telescope ™ II 6F</v>
      </c>
      <c r="AA53" s="116" t="str">
        <f>IFERROR(INDEX(Расходка[Наименование расходного материала],MATCH(Расходка[№],Поиск_расходки[Индекс10],0)),"")</f>
        <v>Telescope ™ II 6F</v>
      </c>
      <c r="AB53" s="116" t="str">
        <f>IFERROR(INDEX(Расходка[Наименование расходного материала],MATCH(Расходка[№],Поиск_расходки[Индекс11],0)),"")</f>
        <v>Telescope ™ II 6F</v>
      </c>
      <c r="AC53" s="116" t="str">
        <f>IFERROR(INDEX(Расходка[Наименование расходного материала],MATCH(Расходка[№],Поиск_расходки[Индекс12],0)),"")</f>
        <v>Telescope ™ II 6F</v>
      </c>
      <c r="AD53" s="116" t="str">
        <f>IFERROR(INDEX(Расходка[Наименование расходного материала],MATCH(Расходка[№],Поиск_расходки[Индекс13],0)),"")</f>
        <v>Telescope ™ II 6F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AL 1</v>
      </c>
      <c r="Z54" s="116" t="str">
        <f>IFERROR(INDEX(Расходка[Наименование расходного материала],MATCH(Расходка[№],Поиск_расходки[Индекс9],0)),"")</f>
        <v>Launcher 6F AL 1</v>
      </c>
      <c r="AA54" s="116" t="str">
        <f>IFERROR(INDEX(Расходка[Наименование расходного материала],MATCH(Расходка[№],Поиск_расходки[Индекс10],0)),"")</f>
        <v>Launcher 6F AL 1</v>
      </c>
      <c r="AB54" s="116" t="str">
        <f>IFERROR(INDEX(Расходка[Наименование расходного материала],MATCH(Расходка[№],Поиск_расходки[Индекс11],0)),"")</f>
        <v>Launcher 6F AL 1</v>
      </c>
      <c r="AC54" s="116" t="str">
        <f>IFERROR(INDEX(Расходка[Наименование расходного материала],MATCH(Расходка[№],Поиск_расходки[Индекс12],0)),"")</f>
        <v>Launcher 6F AL 1</v>
      </c>
      <c r="AD54" s="116" t="str">
        <f>IFERROR(INDEX(Расходка[Наименование расходного материала],MATCH(Расходка[№],Поиск_расходки[Индекс13],0)),"")</f>
        <v>Launcher 6F AL 1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AL 2</v>
      </c>
      <c r="Z55" s="116" t="str">
        <f>IFERROR(INDEX(Расходка[Наименование расходного материала],MATCH(Расходка[№],Поиск_расходки[Индекс9],0)),"")</f>
        <v>Launcher 6F AL 2</v>
      </c>
      <c r="AA55" s="116" t="str">
        <f>IFERROR(INDEX(Расходка[Наименование расходного материала],MATCH(Расходка[№],Поиск_расходки[Индекс10],0)),"")</f>
        <v>Launcher 6F AL 2</v>
      </c>
      <c r="AB55" s="116" t="str">
        <f>IFERROR(INDEX(Расходка[Наименование расходного материала],MATCH(Расходка[№],Поиск_расходки[Индекс11],0)),"")</f>
        <v>Launcher 6F AL 2</v>
      </c>
      <c r="AC55" s="116" t="str">
        <f>IFERROR(INDEX(Расходка[Наименование расходного материала],MATCH(Расходка[№],Поиск_расходки[Индекс12],0)),"")</f>
        <v>Launcher 6F AL 2</v>
      </c>
      <c r="AD55" s="116" t="str">
        <f>IFERROR(INDEX(Расходка[Наименование расходного материала],MATCH(Расходка[№],Поиск_расходки[Индекс13],0)),"")</f>
        <v>Launcher 6F AL 2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EBU 3.5</v>
      </c>
      <c r="Z56" s="116" t="str">
        <f>IFERROR(INDEX(Расходка[Наименование расходного материала],MATCH(Расходка[№],Поиск_расходки[Индекс9],0)),"")</f>
        <v>Launcher 6F EBU 3.5</v>
      </c>
      <c r="AA56" s="116" t="str">
        <f>IFERROR(INDEX(Расходка[Наименование расходного материала],MATCH(Расходка[№],Поиск_расходки[Индекс10],0)),"")</f>
        <v>Launcher 6F EBU 3.5</v>
      </c>
      <c r="AB56" s="116" t="str">
        <f>IFERROR(INDEX(Расходка[Наименование расходного материала],MATCH(Расходка[№],Поиск_расходки[Индекс11],0)),"")</f>
        <v>Launcher 6F EBU 3.5</v>
      </c>
      <c r="AC56" s="116" t="str">
        <f>IFERROR(INDEX(Расходка[Наименование расходного материала],MATCH(Расходка[№],Поиск_расходки[Индекс12],0)),"")</f>
        <v>Launcher 6F EBU 3.5</v>
      </c>
      <c r="AD56" s="116" t="str">
        <f>IFERROR(INDEX(Расходка[Наименование расходного материала],MATCH(Расходка[№],Поиск_расходки[Индекс13],0)),"")</f>
        <v>Launcher 6F EBU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EBU 4.0</v>
      </c>
      <c r="Z57" s="116" t="str">
        <f>IFERROR(INDEX(Расходка[Наименование расходного материала],MATCH(Расходка[№],Поиск_расходки[Индекс9],0)),"")</f>
        <v>Launcher 6F EBU 4.0</v>
      </c>
      <c r="AA57" s="116" t="str">
        <f>IFERROR(INDEX(Расходка[Наименование расходного материала],MATCH(Расходка[№],Поиск_расходки[Индекс10],0)),"")</f>
        <v>Launcher 6F EBU 4.0</v>
      </c>
      <c r="AB57" s="116" t="str">
        <f>IFERROR(INDEX(Расходка[Наименование расходного материала],MATCH(Расходка[№],Поиск_расходки[Индекс11],0)),"")</f>
        <v>Launcher 6F EBU 4.0</v>
      </c>
      <c r="AC57" s="116" t="str">
        <f>IFERROR(INDEX(Расходка[Наименование расходного материала],MATCH(Расходка[№],Поиск_расходки[Индекс12],0)),"")</f>
        <v>Launcher 6F EBU 4.0</v>
      </c>
      <c r="AD57" s="116" t="str">
        <f>IFERROR(INDEX(Расходка[Наименование расходного материала],MATCH(Расходка[№],Поиск_расходки[Индекс13],0)),"")</f>
        <v>Launcher 6F EBU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3.5</v>
      </c>
      <c r="Z58" s="116" t="str">
        <f>IFERROR(INDEX(Расходка[Наименование расходного материала],MATCH(Расходка[№],Поиск_расходки[Индекс9],0)),"")</f>
        <v>Launcher 6F JL 3.5</v>
      </c>
      <c r="AA58" s="116" t="str">
        <f>IFERROR(INDEX(Расходка[Наименование расходного материала],MATCH(Расходка[№],Поиск_расходки[Индекс10],0)),"")</f>
        <v>Launcher 6F JL 3.5</v>
      </c>
      <c r="AB58" s="116" t="str">
        <f>IFERROR(INDEX(Расходка[Наименование расходного материала],MATCH(Расходка[№],Поиск_расходки[Индекс11],0)),"")</f>
        <v>Launcher 6F JL 3.5</v>
      </c>
      <c r="AC58" s="116" t="str">
        <f>IFERROR(INDEX(Расходка[Наименование расходного материала],MATCH(Расходка[№],Поиск_расходки[Индекс12],0)),"")</f>
        <v>Launcher 6F JL 3.5</v>
      </c>
      <c r="AD58" s="116" t="str">
        <f>IFERROR(INDEX(Расходка[Наименование расходного материала],MATCH(Расходка[№],Поиск_расходки[Индекс13],0)),"")</f>
        <v>Launcher 6F JL 3.5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JL 4.0</v>
      </c>
      <c r="Z59" s="116" t="str">
        <f>IFERROR(INDEX(Расходка[Наименование расходного материала],MATCH(Расходка[№],Поиск_расходки[Индекс9],0)),"")</f>
        <v>Launcher 6F JL 4.0</v>
      </c>
      <c r="AA59" s="116" t="str">
        <f>IFERROR(INDEX(Расходка[Наименование расходного материала],MATCH(Расходка[№],Поиск_расходки[Индекс10],0)),"")</f>
        <v>Launcher 6F JL 4.0</v>
      </c>
      <c r="AB59" s="116" t="str">
        <f>IFERROR(INDEX(Расходка[Наименование расходного материала],MATCH(Расходка[№],Поиск_расходки[Индекс11],0)),"")</f>
        <v>Launcher 6F JL 4.0</v>
      </c>
      <c r="AC59" s="116" t="str">
        <f>IFERROR(INDEX(Расходка[Наименование расходного материала],MATCH(Расходка[№],Поиск_расходки[Индекс12],0)),"")</f>
        <v>Launcher 6F JL 4.0</v>
      </c>
      <c r="AD59" s="116" t="str">
        <f>IFERROR(INDEX(Расходка[Наименование расходного материала],MATCH(Расходка[№],Поиск_расходки[Индекс13],0)),"")</f>
        <v>Launcher 6F JL 4.0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JL 4.5</v>
      </c>
      <c r="Z60" s="116" t="str">
        <f>IFERROR(INDEX(Расходка[Наименование расходного материала],MATCH(Расходка[№],Поиск_расходки[Индекс9],0)),"")</f>
        <v>Launcher 6F JL 4.5</v>
      </c>
      <c r="AA60" s="116" t="str">
        <f>IFERROR(INDEX(Расходка[Наименование расходного материала],MATCH(Расходка[№],Поиск_расходки[Индекс10],0)),"")</f>
        <v>Launcher 6F JL 4.5</v>
      </c>
      <c r="AB60" s="116" t="str">
        <f>IFERROR(INDEX(Расходка[Наименование расходного материала],MATCH(Расходка[№],Поиск_расходки[Индекс11],0)),"")</f>
        <v>Launcher 6F JL 4.5</v>
      </c>
      <c r="AC60" s="116" t="str">
        <f>IFERROR(INDEX(Расходка[Наименование расходного материала],MATCH(Расходка[№],Поиск_расходки[Индекс12],0)),"")</f>
        <v>Launcher 6F JL 4.5</v>
      </c>
      <c r="AD60" s="116" t="str">
        <f>IFERROR(INDEX(Расходка[Наименование расходного материала],MATCH(Расходка[№],Поиск_расходки[Индекс13],0)),"")</f>
        <v>Launcher 6F JL 4.5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6F JR 3.5</v>
      </c>
      <c r="Z61" s="116" t="str">
        <f>IFERROR(INDEX(Расходка[Наименование расходного материала],MATCH(Расходка[№],Поиск_расходки[Индекс9],0)),"")</f>
        <v>Launcher 6F JR 3.5</v>
      </c>
      <c r="AA61" s="116" t="str">
        <f>IFERROR(INDEX(Расходка[Наименование расходного материала],MATCH(Расходка[№],Поиск_расходки[Индекс10],0)),"")</f>
        <v>Launcher 6F JR 3.5</v>
      </c>
      <c r="AB61" s="116" t="str">
        <f>IFERROR(INDEX(Расходка[Наименование расходного материала],MATCH(Расходка[№],Поиск_расходки[Индекс11],0)),"")</f>
        <v>Launcher 6F JR 3.5</v>
      </c>
      <c r="AC61" s="116" t="str">
        <f>IFERROR(INDEX(Расходка[Наименование расходного материала],MATCH(Расходка[№],Поиск_расходки[Индекс12],0)),"")</f>
        <v>Launcher 6F JR 3.5</v>
      </c>
      <c r="AD61" s="116" t="str">
        <f>IFERROR(INDEX(Расходка[Наименование расходного материала],MATCH(Расходка[№],Поиск_расходки[Индекс13],0)),"")</f>
        <v>Launcher 6F JR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6F JR 4.0</v>
      </c>
      <c r="Z62" s="116" t="str">
        <f>IFERROR(INDEX(Расходка[Наименование расходного материала],MATCH(Расходка[№],Поиск_расходки[Индекс9],0)),"")</f>
        <v>Launcher 6F JR 4.0</v>
      </c>
      <c r="AA62" s="116" t="str">
        <f>IFERROR(INDEX(Расходка[Наименование расходного материала],MATCH(Расходка[№],Поиск_расходки[Индекс10],0)),"")</f>
        <v>Launcher 6F JR 4.0</v>
      </c>
      <c r="AB62" s="116" t="str">
        <f>IFERROR(INDEX(Расходка[Наименование расходного материала],MATCH(Расходка[№],Поиск_расходки[Индекс11],0)),"")</f>
        <v>Launcher 6F JR 4.0</v>
      </c>
      <c r="AC62" s="116" t="str">
        <f>IFERROR(INDEX(Расходка[Наименование расходного материала],MATCH(Расходка[№],Поиск_расходки[Индекс12],0)),"")</f>
        <v>Launcher 6F JR 4.0</v>
      </c>
      <c r="AD62" s="116" t="str">
        <f>IFERROR(INDEX(Расходка[Наименование расходного материала],MATCH(Расходка[№],Поиск_расходки[Индекс13],0)),"")</f>
        <v>Launcher 6F JR 4.0</v>
      </c>
      <c r="AF62" s="4" t="s">
        <v>6</v>
      </c>
      <c r="AG62" s="4" t="s">
        <v>462</v>
      </c>
    </row>
    <row r="63" spans="1:33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Launcher 7F JL 3.5</v>
      </c>
      <c r="Z63" s="116" t="str">
        <f>IFERROR(INDEX(Расходка[Наименование расходного материала],MATCH(Расходка[№],Поиск_расходки[Индекс9],0)),"")</f>
        <v>Launcher 7F JL 3.5</v>
      </c>
      <c r="AA63" s="116" t="str">
        <f>IFERROR(INDEX(Расходка[Наименование расходного материала],MATCH(Расходка[№],Поиск_расходки[Индекс10],0)),"")</f>
        <v>Launcher 7F JL 3.5</v>
      </c>
      <c r="AB63" s="116" t="str">
        <f>IFERROR(INDEX(Расходка[Наименование расходного материала],MATCH(Расходка[№],Поиск_расходки[Индекс11],0)),"")</f>
        <v>Launcher 7F JL 3.5</v>
      </c>
      <c r="AC63" s="116" t="str">
        <f>IFERROR(INDEX(Расходка[Наименование расходного материала],MATCH(Расходка[№],Поиск_расходки[Индекс12],0)),"")</f>
        <v>Launcher 7F JL 3.5</v>
      </c>
      <c r="AD63" s="116" t="str">
        <f>IFERROR(INDEX(Расходка[Наименование расходного материала],MATCH(Расходка[№],Поиск_расходки[Индекс13],0)),"")</f>
        <v>Launcher 7F JL 3.5</v>
      </c>
      <c r="AF63" s="4" t="s">
        <v>6</v>
      </c>
      <c r="AG63" s="4" t="s">
        <v>463</v>
      </c>
    </row>
    <row r="64" spans="1:33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>Launcher 7F JL 4.0</v>
      </c>
      <c r="Z64" s="116" t="str">
        <f>IFERROR(INDEX(Расходка[Наименование расходного материала],MATCH(Расходка[№],Поиск_расходки[Индекс9],0)),"")</f>
        <v>Launcher 7F JL 4.0</v>
      </c>
      <c r="AA64" s="116" t="str">
        <f>IFERROR(INDEX(Расходка[Наименование расходного материала],MATCH(Расходка[№],Поиск_расходки[Индекс10],0)),"")</f>
        <v>Launcher 7F JL 4.0</v>
      </c>
      <c r="AB64" s="116" t="str">
        <f>IFERROR(INDEX(Расходка[Наименование расходного материала],MATCH(Расходка[№],Поиск_расходки[Индекс11],0)),"")</f>
        <v>Launcher 7F JL 4.0</v>
      </c>
      <c r="AC64" s="116" t="str">
        <f>IFERROR(INDEX(Расходка[Наименование расходного материала],MATCH(Расходка[№],Поиск_расходки[Индекс12],0)),"")</f>
        <v>Launcher 7F JL 4.0</v>
      </c>
      <c r="AD64" s="116" t="str">
        <f>IFERROR(INDEX(Расходка[Наименование расходного материала],MATCH(Расходка[№],Поиск_расходки[Индекс13],0)),"")</f>
        <v>Launcher 7F JL 4.0</v>
      </c>
      <c r="AF64" s="4" t="s">
        <v>6</v>
      </c>
      <c r="AG64" s="4" t="s">
        <v>464</v>
      </c>
    </row>
    <row r="65" spans="1:33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64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>Angio-Seal™ VIP</v>
      </c>
      <c r="Z65" s="116" t="str">
        <f>IFERROR(INDEX(Расходка[Наименование расходного материала],MATCH(Расходка[№],Поиск_расходки[Индекс9],0)),"")</f>
        <v>Angio-Seal™ VIP</v>
      </c>
      <c r="AA65" s="116" t="str">
        <f>IFERROR(INDEX(Расходка[Наименование расходного материала],MATCH(Расходка[№],Поиск_расходки[Индекс10],0)),"")</f>
        <v>Angio-Seal™ VIP</v>
      </c>
      <c r="AB65" s="116" t="str">
        <f>IFERROR(INDEX(Расходка[Наименование расходного материала],MATCH(Расходка[№],Поиск_расходки[Индекс11],0)),"")</f>
        <v>Angio-Seal™ VIP</v>
      </c>
      <c r="AC65" s="116" t="str">
        <f>IFERROR(INDEX(Расходка[Наименование расходного материала],MATCH(Расходка[№],Поиск_расходки[Индекс12],0)),"")</f>
        <v>Angio-Seal™ VIP</v>
      </c>
      <c r="AD65" s="116" t="str">
        <f>IFERROR(INDEX(Расходка[Наименование расходного материала],MATCH(Расходка[№],Поиск_расходки[Индекс13],0)),"")</f>
        <v>Angio-Seal™ VIP</v>
      </c>
      <c r="AF65" s="4" t="s">
        <v>6</v>
      </c>
      <c r="AG65" s="4" t="s">
        <v>465</v>
      </c>
    </row>
    <row r="66" spans="1:33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1:33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учёта'!$B$15,Расходка[Наименование расходного материала])),MAX($G$1:G66)+1,0)</f>
        <v>0</v>
      </c>
      <c r="H67" s="202">
        <f>IF(ISNUMBER(SEARCH('Карта учёта'!$B$16,Расходка[Наименование расходного материала])),MAX($H$1:H66)+1,0)</f>
        <v>0</v>
      </c>
      <c r="I67" s="202">
        <f>IF(ISNUMBER(SEARCH('Карта учёта'!$B$17,Расходка[Наименование расходного материала])),MAX($I$1:I66)+1,0)</f>
        <v>0</v>
      </c>
      <c r="J67" s="202">
        <f>IF(ISNUMBER(SEARCH('Карта учёта'!$B$18,Расходка[Наименование расходного материала])),MAX($J$1:J66)+1,0)</f>
        <v>0</v>
      </c>
      <c r="K67" s="202">
        <f>IF(ISNUMBER(SEARCH('Карта учёта'!$B$19,Расходка[Наименование расходного материала])),MAX($K$1:K66)+1,0)</f>
        <v>0</v>
      </c>
      <c r="L67" s="202">
        <f>IF(ISNUMBER(SEARCH('Карта учёта'!$B$20,Расходка[Наименование расходного материала])),MAX($L$1:L66)+1,0)</f>
        <v>0</v>
      </c>
      <c r="M67" s="202">
        <f>IF(ISNUMBER(SEARCH('Карта учёта'!$B$21,Расходка[Наименование расходного материала])),MAX($M$1:M66)+1,0)</f>
        <v>0</v>
      </c>
      <c r="N67" s="202">
        <f>IF(ISNUMBER(SEARCH('Карта учёта'!$B$22,Расходка[Наименование расходного материала])),MAX($N$1:N66)+1,0)</f>
        <v>0</v>
      </c>
      <c r="O67" s="202">
        <f>IF(ISNUMBER(SEARCH('Карта учёта'!$B$23,Расходка[Наименование расходного материала])),MAX($O$1:O66)+1,0)</f>
        <v>0</v>
      </c>
      <c r="P67" s="202">
        <f>IF(ISNUMBER(SEARCH('Карта учёта'!$B$24,Расходка[Наименование расходного материала])),MAX($P$1:P66)+1,0)</f>
        <v>0</v>
      </c>
      <c r="Q67" s="202">
        <f>IF(ISNUMBER(SEARCH('Карта учёта'!$B$25,Расходка[Наименование расходного материала])),MAX($Q$1:Q66)+1,0)</f>
        <v>0</v>
      </c>
      <c r="R67" s="203" t="str">
        <f>IFERROR(INDEX(Расходка[Наименование расходного материала],MATCH(Расходка[№],Поиск_расходки[Индекс1],0)),"")</f>
        <v/>
      </c>
      <c r="S67" s="203" t="str">
        <f>IFERROR(INDEX(Расходка[Наименование расходного материала],MATCH(Расходка[№],Поиск_расходки[Индекс2],0)),"")</f>
        <v/>
      </c>
      <c r="T67" s="203" t="str">
        <f>IFERROR(INDEX(Расходка[Наименование расходного материала],MATCH(Расходка[№],Поиск_расходки[Индекс3],0)),"")</f>
        <v/>
      </c>
      <c r="U67" s="203" t="str">
        <f>IFERROR(INDEX(Расходка[Наименование расходного материала],MATCH(Расходка[№],Поиск_расходки[Индекс4],0)),"")</f>
        <v/>
      </c>
      <c r="V67" s="203" t="str">
        <f>IFERROR(INDEX(Расходка[Наименование расходного материала],MATCH(Расходка[№],Поиск_расходки[Индекс5],0)),"")</f>
        <v/>
      </c>
      <c r="W67" s="203" t="str">
        <f>IFERROR(INDEX(Расходка[Наименование расходного материала],MATCH(Расходка[№],Поиск_расходки[Индекс6],0)),"")</f>
        <v/>
      </c>
      <c r="X67" s="203" t="str">
        <f>IFERROR(INDEX(Расходка[Наименование расходного материала],MATCH(Расходка[№],Поиск_расходки[Индекс7],0)),"")</f>
        <v/>
      </c>
      <c r="Y67" s="203" t="str">
        <f>IFERROR(INDEX(Расходка[Наименование расходного материала],MATCH(Расходка[№],Поиск_расходки[Индекс8],0)),"")</f>
        <v/>
      </c>
      <c r="Z67" s="203" t="str">
        <f>IFERROR(INDEX(Расходка[Наименование расходного материала],MATCH(Расходка[№],Поиск_расходки[Индекс9],0)),"")</f>
        <v/>
      </c>
      <c r="AA67" s="203" t="str">
        <f>IFERROR(INDEX(Расходка[Наименование расходного материала],MATCH(Расходка[№],Поиск_расходки[Индекс10],0)),"")</f>
        <v/>
      </c>
      <c r="AB67" s="203" t="str">
        <f>IFERROR(INDEX(Расходка[Наименование расходного материала],MATCH(Расходка[№],Поиск_расходки[Индекс11],0)),"")</f>
        <v/>
      </c>
      <c r="AC67" s="203" t="str">
        <f>IFERROR(INDEX(Расходка[Наименование расходного материала],MATCH(Расходка[№],Поиск_расходки[Индекс12],0)),"")</f>
        <v/>
      </c>
      <c r="AD67" s="203" t="str">
        <f>IFERROR(INDEX(Расходка[Наименование расходного материала],MATCH(Расходка[№],Поиск_расходки[Индекс13],0)),"")</f>
        <v/>
      </c>
      <c r="AF67" s="4" t="s">
        <v>6</v>
      </c>
      <c r="AG67" s="4" t="s">
        <v>467</v>
      </c>
    </row>
    <row r="68" spans="1:33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учёта'!$B$15,Расходка[Наименование расходного материала])),MAX($G$1:G67)+1,0)</f>
        <v>0</v>
      </c>
      <c r="H68" s="202">
        <f>IF(ISNUMBER(SEARCH('Карта учёта'!$B$16,Расходка[Наименование расходного материала])),MAX($H$1:H67)+1,0)</f>
        <v>0</v>
      </c>
      <c r="I68" s="202">
        <f>IF(ISNUMBER(SEARCH('Карта учёта'!$B$17,Расходка[Наименование расходного материала])),MAX($I$1:I67)+1,0)</f>
        <v>0</v>
      </c>
      <c r="J68" s="202">
        <f>IF(ISNUMBER(SEARCH('Карта учёта'!$B$18,Расходка[Наименование расходного материала])),MAX($J$1:J67)+1,0)</f>
        <v>0</v>
      </c>
      <c r="K68" s="202">
        <f>IF(ISNUMBER(SEARCH('Карта учёта'!$B$19,Расходка[Наименование расходного материала])),MAX($K$1:K67)+1,0)</f>
        <v>0</v>
      </c>
      <c r="L68" s="202">
        <f>IF(ISNUMBER(SEARCH('Карта учёта'!$B$20,Расходка[Наименование расходного материала])),MAX($L$1:L67)+1,0)</f>
        <v>0</v>
      </c>
      <c r="M68" s="202">
        <f>IF(ISNUMBER(SEARCH('Карта учёта'!$B$21,Расходка[Наименование расходного материала])),MAX($M$1:M67)+1,0)</f>
        <v>0</v>
      </c>
      <c r="N68" s="202">
        <f>IF(ISNUMBER(SEARCH('Карта учёта'!$B$22,Расходка[Наименование расходного материала])),MAX($N$1:N67)+1,0)</f>
        <v>0</v>
      </c>
      <c r="O68" s="202">
        <f>IF(ISNUMBER(SEARCH('Карта учёта'!$B$23,Расходка[Наименование расходного материала])),MAX($O$1:O67)+1,0)</f>
        <v>0</v>
      </c>
      <c r="P68" s="202">
        <f>IF(ISNUMBER(SEARCH('Карта учёта'!$B$24,Расходка[Наименование расходного материала])),MAX($P$1:P67)+1,0)</f>
        <v>0</v>
      </c>
      <c r="Q68" s="202">
        <f>IF(ISNUMBER(SEARCH('Карта учёта'!$B$25,Расходка[Наименование расходного материала])),MAX($Q$1:Q67)+1,0)</f>
        <v>0</v>
      </c>
      <c r="R68" s="203" t="str">
        <f>IFERROR(INDEX(Расходка[Наименование расходного материала],MATCH(Расходка[№],Поиск_расходки[Индекс1],0)),"")</f>
        <v/>
      </c>
      <c r="S68" s="203" t="str">
        <f>IFERROR(INDEX(Расходка[Наименование расходного материала],MATCH(Расходка[№],Поиск_расходки[Индекс2],0)),"")</f>
        <v/>
      </c>
      <c r="T68" s="203" t="str">
        <f>IFERROR(INDEX(Расходка[Наименование расходного материала],MATCH(Расходка[№],Поиск_расходки[Индекс3],0)),"")</f>
        <v/>
      </c>
      <c r="U68" s="203" t="str">
        <f>IFERROR(INDEX(Расходка[Наименование расходного материала],MATCH(Расходка[№],Поиск_расходки[Индекс4],0)),"")</f>
        <v/>
      </c>
      <c r="V68" s="203" t="str">
        <f>IFERROR(INDEX(Расходка[Наименование расходного материала],MATCH(Расходка[№],Поиск_расходки[Индекс5],0)),"")</f>
        <v/>
      </c>
      <c r="W68" s="203" t="str">
        <f>IFERROR(INDEX(Расходка[Наименование расходного материала],MATCH(Расходка[№],Поиск_расходки[Индекс6],0)),"")</f>
        <v/>
      </c>
      <c r="X68" s="203" t="str">
        <f>IFERROR(INDEX(Расходка[Наименование расходного материала],MATCH(Расходка[№],Поиск_расходки[Индекс7],0)),"")</f>
        <v/>
      </c>
      <c r="Y68" s="203" t="str">
        <f>IFERROR(INDEX(Расходка[Наименование расходного материала],MATCH(Расходка[№],Поиск_расходки[Индекс8],0)),"")</f>
        <v/>
      </c>
      <c r="Z68" s="203" t="str">
        <f>IFERROR(INDEX(Расходка[Наименование расходного материала],MATCH(Расходка[№],Поиск_расходки[Индекс9],0)),"")</f>
        <v/>
      </c>
      <c r="AA68" s="203" t="str">
        <f>IFERROR(INDEX(Расходка[Наименование расходного материала],MATCH(Расходка[№],Поиск_расходки[Индекс10],0)),"")</f>
        <v/>
      </c>
      <c r="AB68" s="203" t="str">
        <f>IFERROR(INDEX(Расходка[Наименование расходного материала],MATCH(Расходка[№],Поиск_расходки[Индекс11],0)),"")</f>
        <v/>
      </c>
      <c r="AC68" s="203" t="str">
        <f>IFERROR(INDEX(Расходка[Наименование расходного материала],MATCH(Расходка[№],Поиск_расходки[Индекс12],0)),"")</f>
        <v/>
      </c>
      <c r="AD68" s="203" t="str">
        <f>IFERROR(INDEX(Расходка[Наименование расходного материала],MATCH(Расходка[№],Поиск_расходки[Индекс13],0)),"")</f>
        <v/>
      </c>
      <c r="AF68" s="4" t="s">
        <v>6</v>
      </c>
      <c r="AG68" s="4" t="s">
        <v>468</v>
      </c>
    </row>
    <row r="69" spans="1:33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учёта'!$B$15,Расходка[Наименование расходного материала])),MAX($G$1:G68)+1,0)</f>
        <v>0</v>
      </c>
      <c r="H69" s="202">
        <f>IF(ISNUMBER(SEARCH('Карта учёта'!$B$16,Расходка[Наименование расходного материала])),MAX($H$1:H68)+1,0)</f>
        <v>0</v>
      </c>
      <c r="I69" s="202">
        <f>IF(ISNUMBER(SEARCH('Карта учёта'!$B$17,Расходка[Наименование расходного материала])),MAX($I$1:I68)+1,0)</f>
        <v>0</v>
      </c>
      <c r="J69" s="202">
        <f>IF(ISNUMBER(SEARCH('Карта учёта'!$B$18,Расходка[Наименование расходного материала])),MAX($J$1:J68)+1,0)</f>
        <v>0</v>
      </c>
      <c r="K69" s="202">
        <f>IF(ISNUMBER(SEARCH('Карта учёта'!$B$19,Расходка[Наименование расходного материала])),MAX($K$1:K68)+1,0)</f>
        <v>0</v>
      </c>
      <c r="L69" s="202">
        <f>IF(ISNUMBER(SEARCH('Карта учёта'!$B$20,Расходка[Наименование расходного материала])),MAX($L$1:L68)+1,0)</f>
        <v>0</v>
      </c>
      <c r="M69" s="202">
        <f>IF(ISNUMBER(SEARCH('Карта учёта'!$B$21,Расходка[Наименование расходного материала])),MAX($M$1:M68)+1,0)</f>
        <v>0</v>
      </c>
      <c r="N69" s="202">
        <f>IF(ISNUMBER(SEARCH('Карта учёта'!$B$22,Расходка[Наименование расходного материала])),MAX($N$1:N68)+1,0)</f>
        <v>0</v>
      </c>
      <c r="O69" s="202">
        <f>IF(ISNUMBER(SEARCH('Карта учёта'!$B$23,Расходка[Наименование расходного материала])),MAX($O$1:O68)+1,0)</f>
        <v>0</v>
      </c>
      <c r="P69" s="202">
        <f>IF(ISNUMBER(SEARCH('Карта учёта'!$B$24,Расходка[Наименование расходного материала])),MAX($P$1:P68)+1,0)</f>
        <v>0</v>
      </c>
      <c r="Q69" s="202">
        <f>IF(ISNUMBER(SEARCH('Карта учёта'!$B$25,Расходка[Наименование расходного материала])),MAX($Q$1:Q68)+1,0)</f>
        <v>0</v>
      </c>
      <c r="R69" s="203" t="str">
        <f>IFERROR(INDEX(Расходка[Наименование расходного материала],MATCH(Расходка[№],Поиск_расходки[Индекс1],0)),"")</f>
        <v/>
      </c>
      <c r="S69" s="203" t="str">
        <f>IFERROR(INDEX(Расходка[Наименование расходного материала],MATCH(Расходка[№],Поиск_расходки[Индекс2],0)),"")</f>
        <v/>
      </c>
      <c r="T69" s="203" t="str">
        <f>IFERROR(INDEX(Расходка[Наименование расходного материала],MATCH(Расходка[№],Поиск_расходки[Индекс3],0)),"")</f>
        <v/>
      </c>
      <c r="U69" s="203" t="str">
        <f>IFERROR(INDEX(Расходка[Наименование расходного материала],MATCH(Расходка[№],Поиск_расходки[Индекс4],0)),"")</f>
        <v/>
      </c>
      <c r="V69" s="203" t="str">
        <f>IFERROR(INDEX(Расходка[Наименование расходного материала],MATCH(Расходка[№],Поиск_расходки[Индекс5],0)),"")</f>
        <v/>
      </c>
      <c r="W69" s="203" t="str">
        <f>IFERROR(INDEX(Расходка[Наименование расходного материала],MATCH(Расходка[№],Поиск_расходки[Индекс6],0)),"")</f>
        <v/>
      </c>
      <c r="X69" s="203" t="str">
        <f>IFERROR(INDEX(Расходка[Наименование расходного материала],MATCH(Расходка[№],Поиск_расходки[Индекс7],0)),"")</f>
        <v/>
      </c>
      <c r="Y69" s="203" t="str">
        <f>IFERROR(INDEX(Расходка[Наименование расходного материала],MATCH(Расходка[№],Поиск_расходки[Индекс8],0)),"")</f>
        <v/>
      </c>
      <c r="Z69" s="203" t="str">
        <f>IFERROR(INDEX(Расходка[Наименование расходного материала],MATCH(Расходка[№],Поиск_расходки[Индекс9],0)),"")</f>
        <v/>
      </c>
      <c r="AA69" s="203" t="str">
        <f>IFERROR(INDEX(Расходка[Наименование расходного материала],MATCH(Расходка[№],Поиск_расходки[Индекс10],0)),"")</f>
        <v/>
      </c>
      <c r="AB69" s="203" t="str">
        <f>IFERROR(INDEX(Расходка[Наименование расходного материала],MATCH(Расходка[№],Поиск_расходки[Индекс11],0)),"")</f>
        <v/>
      </c>
      <c r="AC69" s="203" t="str">
        <f>IFERROR(INDEX(Расходка[Наименование расходного материала],MATCH(Расходка[№],Поиск_расходки[Индекс12],0)),"")</f>
        <v/>
      </c>
      <c r="AD69" s="203" t="str">
        <f>IFERROR(INDEX(Расходка[Наименование расходного материала],MATCH(Расходка[№],Поиск_расходки[Индекс13],0)),"")</f>
        <v/>
      </c>
      <c r="AF69" s="4" t="s">
        <v>6</v>
      </c>
      <c r="AG69" s="4" t="s">
        <v>469</v>
      </c>
    </row>
    <row r="70" spans="1:33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учёта'!$B$15,Расходка[Наименование расходного материала])),MAX($G$1:G69)+1,0)</f>
        <v>0</v>
      </c>
      <c r="H70" s="202">
        <f>IF(ISNUMBER(SEARCH('Карта учёта'!$B$16,Расходка[Наименование расходного материала])),MAX($H$1:H69)+1,0)</f>
        <v>0</v>
      </c>
      <c r="I70" s="202">
        <f>IF(ISNUMBER(SEARCH('Карта учёта'!$B$17,Расходка[Наименование расходного материала])),MAX($I$1:I69)+1,0)</f>
        <v>0</v>
      </c>
      <c r="J70" s="202">
        <f>IF(ISNUMBER(SEARCH('Карта учёта'!$B$18,Расходка[Наименование расходного материала])),MAX($J$1:J69)+1,0)</f>
        <v>0</v>
      </c>
      <c r="K70" s="202">
        <f>IF(ISNUMBER(SEARCH('Карта учёта'!$B$19,Расходка[Наименование расходного материала])),MAX($K$1:K69)+1,0)</f>
        <v>0</v>
      </c>
      <c r="L70" s="202">
        <f>IF(ISNUMBER(SEARCH('Карта учёта'!$B$20,Расходка[Наименование расходного материала])),MAX($L$1:L69)+1,0)</f>
        <v>0</v>
      </c>
      <c r="M70" s="202">
        <f>IF(ISNUMBER(SEARCH('Карта учёта'!$B$21,Расходка[Наименование расходного материала])),MAX($M$1:M69)+1,0)</f>
        <v>0</v>
      </c>
      <c r="N70" s="202">
        <f>IF(ISNUMBER(SEARCH('Карта учёта'!$B$22,Расходка[Наименование расходного материала])),MAX($N$1:N69)+1,0)</f>
        <v>0</v>
      </c>
      <c r="O70" s="202">
        <f>IF(ISNUMBER(SEARCH('Карта учёта'!$B$23,Расходка[Наименование расходного материала])),MAX($O$1:O69)+1,0)</f>
        <v>0</v>
      </c>
      <c r="P70" s="202">
        <f>IF(ISNUMBER(SEARCH('Карта учёта'!$B$24,Расходка[Наименование расходного материала])),MAX($P$1:P69)+1,0)</f>
        <v>0</v>
      </c>
      <c r="Q70" s="202">
        <f>IF(ISNUMBER(SEARCH('Карта учёта'!$B$25,Расходка[Наименование расходного материала])),MAX($Q$1:Q69)+1,0)</f>
        <v>0</v>
      </c>
      <c r="R70" s="203" t="str">
        <f>IFERROR(INDEX(Расходка[Наименование расходного материала],MATCH(Расходка[№],Поиск_расходки[Индекс1],0)),"")</f>
        <v/>
      </c>
      <c r="S70" s="203" t="str">
        <f>IFERROR(INDEX(Расходка[Наименование расходного материала],MATCH(Расходка[№],Поиск_расходки[Индекс2],0)),"")</f>
        <v/>
      </c>
      <c r="T70" s="203" t="str">
        <f>IFERROR(INDEX(Расходка[Наименование расходного материала],MATCH(Расходка[№],Поиск_расходки[Индекс3],0)),"")</f>
        <v/>
      </c>
      <c r="U70" s="203" t="str">
        <f>IFERROR(INDEX(Расходка[Наименование расходного материала],MATCH(Расходка[№],Поиск_расходки[Индекс4],0)),"")</f>
        <v/>
      </c>
      <c r="V70" s="203" t="str">
        <f>IFERROR(INDEX(Расходка[Наименование расходного материала],MATCH(Расходка[№],Поиск_расходки[Индекс5],0)),"")</f>
        <v/>
      </c>
      <c r="W70" s="203" t="str">
        <f>IFERROR(INDEX(Расходка[Наименование расходного материала],MATCH(Расходка[№],Поиск_расходки[Индекс6],0)),"")</f>
        <v/>
      </c>
      <c r="X70" s="203" t="str">
        <f>IFERROR(INDEX(Расходка[Наименование расходного материала],MATCH(Расходка[№],Поиск_расходки[Индекс7],0)),"")</f>
        <v/>
      </c>
      <c r="Y70" s="203" t="str">
        <f>IFERROR(INDEX(Расходка[Наименование расходного материала],MATCH(Расходка[№],Поиск_расходки[Индекс8],0)),"")</f>
        <v/>
      </c>
      <c r="Z70" s="203" t="str">
        <f>IFERROR(INDEX(Расходка[Наименование расходного материала],MATCH(Расходка[№],Поиск_расходки[Индекс9],0)),"")</f>
        <v/>
      </c>
      <c r="AA70" s="203" t="str">
        <f>IFERROR(INDEX(Расходка[Наименование расходного материала],MATCH(Расходка[№],Поиск_расходки[Индекс10],0)),"")</f>
        <v/>
      </c>
      <c r="AB70" s="203" t="str">
        <f>IFERROR(INDEX(Расходка[Наименование расходного материала],MATCH(Расходка[№],Поиск_расходки[Индекс11],0)),"")</f>
        <v/>
      </c>
      <c r="AC70" s="203" t="str">
        <f>IFERROR(INDEX(Расходка[Наименование расходного материала],MATCH(Расходка[№],Поиск_расходки[Индекс12],0)),"")</f>
        <v/>
      </c>
      <c r="AD70" s="203" t="str">
        <f>IFERROR(INDEX(Расходка[Наименование расходного материала],MATCH(Расходка[№],Поиск_расходки[Индекс13],0)),"")</f>
        <v/>
      </c>
      <c r="AF70" s="4" t="s">
        <v>6</v>
      </c>
      <c r="AG70" s="4" t="s">
        <v>470</v>
      </c>
    </row>
    <row r="71" spans="1:33">
      <c r="AF71" s="4" t="s">
        <v>6</v>
      </c>
      <c r="AG71" s="4" t="s">
        <v>425</v>
      </c>
    </row>
    <row r="72" spans="1:33">
      <c r="AF72" s="4" t="s">
        <v>6</v>
      </c>
      <c r="AG72" s="4" t="s">
        <v>471</v>
      </c>
    </row>
    <row r="73" spans="1:33">
      <c r="AF73" s="4" t="s">
        <v>6</v>
      </c>
      <c r="AG73" s="4" t="s">
        <v>426</v>
      </c>
    </row>
    <row r="74" spans="1:33">
      <c r="AF74" s="4" t="s">
        <v>6</v>
      </c>
      <c r="AG74" s="4" t="s">
        <v>472</v>
      </c>
    </row>
    <row r="75" spans="1:33">
      <c r="AF75" s="4" t="s">
        <v>6</v>
      </c>
      <c r="AG75" s="4" t="s">
        <v>473</v>
      </c>
    </row>
    <row r="76" spans="1:33">
      <c r="AF76" s="4" t="s">
        <v>6</v>
      </c>
      <c r="AG76" s="4" t="s">
        <v>474</v>
      </c>
    </row>
    <row r="77" spans="1:33">
      <c r="AF77" s="4" t="s">
        <v>6</v>
      </c>
      <c r="AG77" s="4" t="s">
        <v>475</v>
      </c>
    </row>
    <row r="78" spans="1:33">
      <c r="AF78" s="4" t="s">
        <v>6</v>
      </c>
      <c r="AG78" s="4" t="s">
        <v>476</v>
      </c>
    </row>
    <row r="79" spans="1:33">
      <c r="AF79" s="4" t="s">
        <v>6</v>
      </c>
      <c r="AG79" s="4" t="s">
        <v>477</v>
      </c>
    </row>
    <row r="80" spans="1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515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511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2023-06-13T10:49:51Z</cp:lastPrinted>
  <dcterms:created xsi:type="dcterms:W3CDTF">2015-06-05T18:19:34Z</dcterms:created>
  <dcterms:modified xsi:type="dcterms:W3CDTF">2023-06-13T10:51:35Z</dcterms:modified>
</cp:coreProperties>
</file>