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8_{9FAC4321-0CFD-4335-8540-7B35B51FC428}"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7" i="1"/>
  <c r="R68" i="1"/>
  <c r="R69" i="1"/>
  <c r="R70" i="1"/>
  <c r="S67" i="1"/>
  <c r="S68" i="1"/>
  <c r="S69" i="1"/>
  <c r="S70" i="1"/>
  <c r="T67" i="1"/>
  <c r="T68" i="1"/>
  <c r="T69" i="1"/>
  <c r="T70" i="1"/>
  <c r="U67" i="1"/>
  <c r="U68" i="1"/>
  <c r="U69" i="1"/>
  <c r="U70" i="1"/>
  <c r="V67" i="1"/>
  <c r="V68" i="1"/>
  <c r="V69" i="1"/>
  <c r="V70" i="1"/>
  <c r="W67" i="1"/>
  <c r="W68" i="1"/>
  <c r="W69" i="1"/>
  <c r="W70" i="1"/>
  <c r="X67" i="1"/>
  <c r="X68" i="1"/>
  <c r="X69" i="1"/>
  <c r="X70" i="1"/>
  <c r="Y67" i="1"/>
  <c r="Y68" i="1"/>
  <c r="Y69" i="1"/>
  <c r="Y70" i="1"/>
  <c r="Z67" i="1"/>
  <c r="Z68" i="1"/>
  <c r="Z69" i="1"/>
  <c r="Z70" i="1"/>
  <c r="AA67" i="1"/>
  <c r="AA68" i="1"/>
  <c r="AA69" i="1"/>
  <c r="AA70" i="1"/>
  <c r="AB67" i="1"/>
  <c r="AB68" i="1"/>
  <c r="AB69" i="1"/>
  <c r="AB70" i="1"/>
  <c r="AC67" i="1"/>
  <c r="AC68" i="1"/>
  <c r="AC69" i="1"/>
  <c r="AC70" i="1"/>
  <c r="AD67"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6" i="1"/>
  <c r="G66"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P13" i="1" s="1"/>
  <c r="P14" i="1" s="1"/>
  <c r="E8" i="1"/>
  <c r="E9" i="1" s="1"/>
  <c r="Q7" i="1"/>
  <c r="E10" i="1"/>
  <c r="J7" i="1"/>
  <c r="G8" i="1"/>
  <c r="N9" i="1"/>
  <c r="I7" i="1"/>
  <c r="F7" i="1"/>
  <c r="M7" i="1"/>
  <c r="H8" i="1"/>
  <c r="L9" i="1"/>
  <c r="K8" i="1"/>
  <c r="O11" i="1" l="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R61" i="1"/>
  <c r="Q58" i="1"/>
  <c r="N14" i="1"/>
  <c r="N15" i="1" s="1"/>
  <c r="O57" i="1"/>
  <c r="I15" i="1"/>
  <c r="I16" i="1" s="1"/>
  <c r="I17" i="1" s="1"/>
  <c r="H16" i="1"/>
  <c r="H17" i="1" s="1"/>
  <c r="K13" i="1"/>
  <c r="K14" i="1" s="1"/>
  <c r="L16" i="1"/>
  <c r="G14" i="1"/>
  <c r="R64" i="1" l="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AD66" i="1" s="1"/>
  <c r="O61" i="1"/>
  <c r="K28" i="1"/>
  <c r="K29" i="1" s="1"/>
  <c r="AD26" i="1"/>
  <c r="G21" i="1"/>
  <c r="G22" i="1" s="1"/>
  <c r="G23" i="1" s="1"/>
  <c r="H25" i="1"/>
  <c r="I28" i="1"/>
  <c r="M23" i="1"/>
  <c r="J25" i="1"/>
  <c r="N23" i="1"/>
  <c r="L21" i="1"/>
  <c r="F22" i="1"/>
  <c r="AD21" i="1" l="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66"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5" i="1" l="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W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H65" i="1" l="1"/>
  <c r="U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46" i="1" l="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V66" i="1" s="1"/>
  <c r="F52" i="1"/>
  <c r="AD36" i="1"/>
  <c r="G48" i="1"/>
  <c r="K48" i="1"/>
  <c r="L36" i="1"/>
  <c r="M35" i="1"/>
  <c r="AC17" i="1"/>
  <c r="N34" i="1"/>
  <c r="N35" i="1" s="1"/>
  <c r="N36" i="1" s="1"/>
  <c r="N37" i="1" s="1"/>
  <c r="N38" i="1" s="1"/>
  <c r="N39" i="1" s="1"/>
  <c r="N40" i="1" s="1"/>
  <c r="N41" i="1" s="1"/>
  <c r="N42" i="1" s="1"/>
  <c r="AB17" i="1"/>
  <c r="V51" i="1" l="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S66" i="1" s="1"/>
  <c r="S42" i="1"/>
  <c r="K52" i="1"/>
  <c r="K53" i="1" s="1"/>
  <c r="G51" i="1"/>
  <c r="AD39" i="1"/>
  <c r="AC35" i="1"/>
  <c r="AC23" i="1"/>
  <c r="AB46" i="1"/>
  <c r="N45" i="1"/>
  <c r="AC44" i="1"/>
  <c r="L40" i="1"/>
  <c r="M38" i="1"/>
  <c r="M39" i="1" s="1"/>
  <c r="M40" i="1" s="1"/>
  <c r="S57" i="1" l="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30" i="1" s="1"/>
  <c r="T4" i="1"/>
  <c r="T52" i="1"/>
  <c r="T3" i="1"/>
  <c r="T41" i="1"/>
  <c r="T50" i="1"/>
  <c r="T65" i="1"/>
  <c r="M56" i="1"/>
  <c r="M57" i="1" s="1"/>
  <c r="L54" i="1"/>
  <c r="T56" i="1" l="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4" i="1"/>
  <c r="Z31" i="1"/>
  <c r="Z12" i="1"/>
  <c r="Z21" i="1"/>
  <c r="Z23" i="1"/>
  <c r="Z33" i="1"/>
  <c r="Z56" i="1"/>
  <c r="Z47" i="1"/>
  <c r="Z32" i="1"/>
  <c r="Z26" i="1"/>
  <c r="Z6" i="1" l="1"/>
  <c r="Z4" i="1"/>
  <c r="Z41" i="1"/>
  <c r="Z25" i="1"/>
  <c r="Z36" i="1"/>
  <c r="Z53" i="1"/>
  <c r="Z48" i="1"/>
  <c r="Z27" i="1"/>
  <c r="Z46" i="1"/>
  <c r="Z49" i="1"/>
  <c r="Z13" i="1"/>
  <c r="Z17" i="1"/>
  <c r="Z29" i="1"/>
  <c r="Z38" i="1"/>
  <c r="Z22" i="1"/>
  <c r="Z64" i="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<sst xmlns="http://schemas.openxmlformats.org/spreadsheetml/2006/main" count="867" uniqueCount="526">
  <si>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</si>
  <si>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</si>
  <si>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</si>
  <si>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</si>
  <si>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</si>
  <si>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</si>
  <si>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</si>
  <si>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</si>
  <si>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</si>
  <si>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</si>
  <si>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</si>
  <si>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</si>
  <si>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</si>
  <si>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</si>
  <si>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</si>
  <si>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</si>
  <si>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</si>
  <si>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</si>
  <si>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</si>
  <si>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</si>
  <si>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</si>
  <si>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</si>
  <si>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</si>
  <si>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</si>
  <si>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</si>
  <si>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</si>
  <si>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</si>
  <si>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</si>
  <si>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</si>
  <si>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</si>
  <si>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</si>
  <si>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</si>
  <si>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</si>
  <si>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</si>
  <si>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</si>
  <si>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</si>
  <si>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</si>
  <si>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</si>
  <si>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</si>
  <si>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</si>
  <si>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</si>
  <si>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</si>
  <si>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</si>
  <si>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</si>
  <si>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</si>
  <si>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</si>
  <si>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</si>
  <si>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</si>
  <si>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</si>
  <si>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</si>
  <si>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</si>
  <si>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</si>
  <si>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</si>
  <si>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</si>
  <si>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</si>
  <si>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</si>
  <si>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</si>
  <si>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</si>
  <si>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</si>
  <si>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</si>
  <si>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</si>
  <si>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</si>
  <si>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</si>
  <si>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</si>
  <si>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</si>
  <si>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</si>
  <si>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</si>
  <si>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</si>
  <si>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</si>
  <si>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</si>
  <si>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</si>
  <si>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</si>
  <si>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</si>
  <si>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</si>
  <si>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</si>
  <si>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</si>
  <si>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</si>
  <si>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</si>
  <si>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</si>
  <si>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</si>
  <si>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</si>
  <si>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</si>
  <si>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</si>
  <si>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</si>
  <si>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</si>
  <si>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</si>
  <si>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</si>
  <si>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</si>
  <si>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</si>
  <si>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</si>
  <si>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</si>
  <si>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</si>
  <si>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</si>
  <si>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</si>
  <si>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</si>
  <si>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</si>
  <si>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</si>
  <si>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</si>
  <si>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</si>
  <si>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</si>
  <si>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</si>
  <si>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</si>
  <si>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</si>
  <si>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</si>
  <si>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</si>
  <si>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</si>
  <si>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</si>
  <si>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</si>
  <si>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</si>
  <si>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</si>
  <si>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</si>
  <si>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</si>
  <si>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</si>
  <si>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</si>
  <si>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</si>
  <si>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</si>
  <si>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</si>
  <si>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</si>
  <si>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</si>
  <si>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</si>
  <si>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</si>
  <si>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</si>
  <si>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</si>
  <si>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</si>
  <si>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</si>
  <si>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</si>
  <si>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</si>
  <si>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</si>
  <si>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</si>
  <si>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</si>
  <si>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</si>
  <si>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</si>
  <si>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</si>
  <si>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</si>
  <si>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</si>
  <si>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</si>
  <si>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</si>
  <si>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</si>
  <si>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</si>
  <si>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</si>
  <si>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</si>
  <si>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</si>
  <si>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</si>
  <si>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</si>
  <si>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</si>
  <si>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</si>
  <si>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</si>
  <si>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</si>
  <si>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</si>
  <si>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</si>
  <si>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</si>
  <si>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</si>
  <si>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</si>
  <si>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</si>
  <si>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</si>
  <si>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</si>
  <si>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</si>
  <si>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</si>
  <si>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</si>
  <si>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</si>
  <si>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</si>
  <si>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</si>
  <si>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</si>
  <si>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</si>
  <si>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</si>
  <si>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</si>
  <si>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</si>
  <si>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</si>
  <si>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</si>
  <si>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</si>
  <si>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</si>
  <si>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</si>
  <si>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</si>
  <si>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</si>
  <si>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</si>
  <si>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</si>
  <si>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</si>
  <si>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</si>
  <si>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</si>
  <si>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</si>
  <si>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</si>
  <si>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</si>
  <si>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</si>
  <si>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</si>
  <si>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</si>
  <si>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</si>
  <si>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</si>
  <si>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</si>
  <si>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</si>
  <si>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</si>
  <si>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</si>
  <si>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</si>
  <si>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</si>
  <si>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</si>
  <si>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</si>
  <si>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</si>
  <si>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</si>
  <si>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</si>
  <si>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</si>
  <si>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</si>
  <si>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</si>
  <si>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</si>
  <si>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</si>
  <si>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</si>
  <si>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</si>
  <si>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</si>
  <si>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</si>
  <si>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</si>
  <si>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</si>
  <si>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</si>
  <si>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</si>
  <si>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</si>
  <si>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</si>
  <si>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</si>
  <si>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</si>
  <si>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</si>
  <si>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</si>
  <si>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</si>
  <si>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</si>
  <si>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</si>
  <si>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</si>
  <si>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</si>
  <si>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</si>
  <si>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</si>
  <si>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</si>
  <si>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</si>
  <si>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</si>
  <si>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</si>
  <si>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</si>
  <si>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</si>
  <si>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</si>
  <si>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</si>
  <si>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</si>
  <si>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</si>
  <si>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</si>
  <si>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</si>
  <si>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</si>
  <si>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</si>
  <si>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</si>
  <si>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</si>
  <si>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</si>
  <si>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</si>
  <si>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</si>
  <si>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</si>
  <si>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</si>
  <si>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</si>
  <si>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</si>
  <si>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</si>
  <si>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</si>
  <si>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</si>
  <si>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</si>
  <si>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</si>
  <si>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</si>
  <si>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</si>
  <si>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</si>
  <si>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</si>
  <si>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</si>
  <si>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</si>
  <si>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</si>
  <si>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</si>
  <si>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</si>
  <si>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</si>
  <si>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</si>
  <si>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</si>
  <si>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</si>
  <si>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</si>
  <si>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</si>
  <si>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</si>
  <si>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</si>
  <si>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</si>
  <si>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</si>
  <si>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</si>
  <si>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</si>
  <si>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</si>
  <si>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</si>
  <si>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</si>
  <si>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</si>
  <si>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</si>
  <si>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</si>
  <si>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</si>
  <si>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</si>
  <si>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</si>
  <si>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</si>
  <si>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</si>
  <si>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</si>
  <si>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</si>
  <si>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</si>
  <si>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</si>
  <si>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</si>
  <si>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</si>
  <si>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</si>
  <si>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</si>
  <si>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</si>
  <si>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</si>
  <si>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</si>
  <si>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</si>
  <si>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</si>
  <si>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</si>
  <si>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</si>
  <si>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</si>
  <si>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</si>
  <si>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</si>
  <si>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</si>
  <si>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</si>
  <si>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</si>
  <si>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</si>
  <si>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</si>
  <si>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</si>
  <si>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</si>
  <si>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</si>
  <si>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</si>
  <si>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</si>
  <si>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</si>
  <si>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</si>
  <si>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</si>
  <si>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</si>
  <si>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</si>
  <si>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</si>
  <si>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</si>
  <si>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</si>
  <si>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</si>
  <si>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</si>
  <si>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</si>
  <si>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</si>
  <si>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</si>
  <si>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</si>
  <si>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</si>
  <si>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</si>
  <si>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</si>
  <si>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</si>
  <si>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</si>
  <si>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</si>
  <si>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</si>
  <si>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</si>
  <si>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</si>
  <si>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</si>
  <si>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</si>
  <si>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</si>
  <si>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</si>
  <si>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</si>
  <si>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</si>
  <si>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</si>
  <si>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</si>
  <si>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</si>
  <si>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</si>
  <si>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</si>
  <si>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</si>
  <si>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</si>
  <si>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</si>
  <si>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</si>
  <si>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</si>
  <si>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</si>
  <si>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</si>
  <si>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</si>
  <si>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</si>
  <si>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</si>
  <si>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</si>
  <si>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</si>
  <si>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</si>
  <si>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</si>
  <si>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</si>
  <si>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</si>
  <si>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</si>
  <si>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</si>
  <si>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</si>
  <si>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</si>
  <si>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</si>
  <si>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</si>
  <si>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</si>
  <si>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</si>
  <si>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</si>
  <si>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</si>
  <si>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</si>
  <si>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</si>
  <si>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</si>
  <si>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</si>
  <si>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</si>
  <si>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</si>
  <si>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</si>
  <si>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</si>
  <si>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</si>
  <si>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</si>
  <si>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</si>
  <si>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</si>
  <si>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</si>
  <si>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</si>
  <si>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</si>
  <si>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</si>
  <si>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</si>
  <si>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</si>
  <si>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</si>
  <si>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</si>
  <si>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</si>
  <si>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</si>
  <si>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</si>
  <si>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</si>
  <si>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</si>
  <si>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</si>
  <si>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</si>
  <si>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</si>
  <si>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</si>
  <si>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</si>
  <si>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</si>
  <si>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</si>
  <si>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</si>
  <si>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</si>
  <si>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</si>
  <si>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</si>
  <si>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</si>
  <si>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</si>
  <si>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</si>
  <si>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</si>
  <si>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</si>
  <si>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</si>
  <si>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</si>
  <si>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</si>
  <si>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</si>
  <si>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</si>
  <si>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</si>
  <si>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</si>
  <si>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</si>
  <si>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</si>
  <si>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</si>
  <si>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</si>
  <si>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</si>
  <si>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</si>
  <si>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</si>
  <si>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</si>
  <si>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</si>
  <si>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</si>
  <si>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</si>
  <si>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</si>
  <si>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</si>
  <si>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</si>
  <si>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</si>
  <si>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</si>
  <si>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</si>
  <si>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</si>
  <si>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</si>
  <si>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</si>
  <si>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</si>
  <si>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</si>
  <si>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</si>
  <si>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</si>
  <si>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</si>
  <si>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</si>
  <si>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</si>
  <si>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</si>
  <si>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</si>
  <si>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</si>
  <si>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</si>
  <si>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</si>
  <si>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</si>
  <si>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</si>
  <si>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</si>
  <si>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</si>
  <si>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</si>
  <si>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</si>
  <si>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</si>
  <si>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</si>
  <si>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</si>
  <si>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</si>
  <si>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</si>
  <si>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</si>
  <si>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</si>
  <si>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</si>
  <si>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</si>
  <si>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</si>
  <si>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</si>
  <si>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</si>
  <si>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</si>
  <si>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</si>
  <si>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</si>
  <si>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</si>
  <si>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</si>
  <si>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</si>
  <si>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</si>
  <si>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</si>
  <si>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</si>
  <si>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</si>
  <si>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</si>
  <si>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</si>
  <si>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</si>
  <si>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</si>
  <si>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</si>
  <si>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</si>
  <si>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</si>
  <si>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</si>
  <si>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</si>
  <si>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</si>
  <si>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</si>
  <si>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</si>
  <si>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</si>
  <si>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</si>
  <si>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</si>
  <si>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</si>
  <si>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</si>
  <si>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</si>
  <si>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</si>
  <si>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</si>
  <si>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</si>
  <si>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</si>
  <si>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</si>
  <si>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</si>
  <si>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</si>
  <si>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</si>
  <si>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</si>
  <si>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</si>
  <si>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</si>
  <si>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</si>
  <si>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</si>
  <si>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</si>
  <si>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</si>
  <si>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</si>
  <si>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2,5 - 10</t>
  </si>
  <si>
    <t>250 ml</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</si>
  <si>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2) Решение вопроса реваскуляризации ПКА.</t>
    </r>
  </si>
  <si>
    <t xml:space="preserve">Устье ЛКА катетеризировано проводниковым катетером Launcher EBU 3,5. Коронарный проводник Fielder заведен  в дистальный сегмент ПНА. Предилатация субокклюзирующего стеноза устья ПНА БК Колибри 2.5-15.  В зону сегмента - Ствол ЛКА-ПНА с полным покрытием устья ПНА, ствола ЛКА и частичным покрытием проксимального сегмента ПНА  позиционирован и имплантирован  DES Resolute Integtity 3.0-30 мм, давлением 14 атм.  Постдилатация и оптимизация стента в стволе ЛКА БК  Accuforce  4.0-12, давлением 16 атм. Второй коронарный проводник  Fielder  заведен в дистальный сегмент ОА. Успешная дилатация ячейки стента в устье ОА  БК  Accuforce  3.0-6, давлением 11 атм.  На контрольных сьемках в проксимальном сегменте ПНА опредиляеться краевая диссекция дистальной кромки стента. Зона диссекция закрыта DES Resolute Integtity 3.0-15 мм, давлением 9 атм, постдилатация зоны оверлаппинга давлением 16 атм.  На контрольных съемках стенты раскрыты удовлетворительно, признаков диссекций, тромбоза, экстравазации не выявлено. Антеградный кровоток по ПНА восстановлен до TIMI III, устье ДВ нескомпрометировано, кровоток TIMI III. Резидуальный стеноз устья ОА до 30%, признаков диссекции и тромбоза не выявлено, кровоток сохранён,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</si>
  <si>
    <t>1) Контроль места пункции, повязка  на руке до 6 ч. 2) Консервативная стратегия.</t>
  </si>
  <si>
    <t>Бочков А.В.</t>
  </si>
  <si>
    <t>02:36</t>
  </si>
  <si>
    <t>Левый</t>
  </si>
  <si>
    <t>короткий, проходим, контуры ровные.</t>
  </si>
  <si>
    <r>
      <t xml:space="preserve">неровности контуров проксимального и среднего сегментов.  Антеградный кровоток TIMI III. </t>
    </r>
    <r>
      <rPr>
        <b/>
        <sz val="11"/>
        <color theme="1"/>
        <rFont val="Arial Narrow"/>
        <family val="2"/>
        <charset val="204"/>
      </rPr>
      <t>ИМА:</t>
    </r>
    <r>
      <rPr>
        <sz val="11"/>
        <color theme="1"/>
        <rFont val="Arial Narrow"/>
        <family val="2"/>
        <charset val="204"/>
      </rPr>
      <t xml:space="preserve"> неровности контуров устья ИМА. Антеградный кровоток TIMI III.</t>
    </r>
  </si>
  <si>
    <t>проходим, контуры ровные.  Антеградный кровоток TIMI III</t>
  </si>
  <si>
    <t>гипоплазирован. Проходим, контуры ровные.  Антеградный кровоток TIMI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</si>
</sst>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6" totalsRowShown="0">
  <sortState xmlns:xlrd2="http://schemas.microsoft.com/office/spreadsheetml/2017/richdata2" ref="A2:C65">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учёта'!$B$17,Расходка[[#This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учёта'!$B$18,Расходка[[#This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учёта'!$B$19,Расходка[[#This Row],[Наименование расходного материала]])),MAX($K$1:K1)+1,0)</calculatedColumnFormula>
    </tableColumn>
    <tableColumn id="8" xr3:uid="{00000000-0010-0000-0F00-000008000000}" name="Индекс8" dataDxfId="21">
      <calculatedColumnFormula>IF(ISNUMBER(SEARCH('Карта учёта'!$B$20,Расходка[[#This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учёта'!$B$21,Расходка[[#This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zoomScaleNormal="100" zoomScaleSheetLayoutView="100" zoomScalePageLayoutView="90" workbookViewId="0">
      <selection activeCell="B11" sqref="B11"/>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45145</v>
      </c>
      <c r="C8" s="54"/>
      <c r="D8" s="16" t="s">
        <v>186</v>
      </c>
      <c r="E8" s="29"/>
      <c r="F8" s="29"/>
      <c r="G8" s="17"/>
      <c r="H8" s="18"/>
    </row>
    <row r="9" spans="1:8" ht="15.6" customHeight="1" x14ac:dyDescent="0.25">
      <c r="A9" s="21" t="s">
        <v>193</v>
      </c>
      <c r="B9" s="22">
        <v>0.68055555555555547</v>
      </c>
      <c r="C9" s="54"/>
      <c r="D9" s="94" t="s">
        <v>172</v>
      </c>
      <c r="E9" s="92"/>
      <c r="F9" s="92"/>
      <c r="G9" s="23" t="s">
        <v>163</v>
      </c>
      <c r="H9" s="25"/>
    </row>
    <row r="10" spans="1:8" ht="15.6" customHeight="1" thickBot="1" x14ac:dyDescent="0.3">
      <c r="A10" s="83" t="s">
        <v>194</v>
      </c>
      <c r="B10" s="84">
        <v>0.70138888888888884</v>
      </c>
      <c r="C10" s="55"/>
      <c r="D10" s="95" t="s">
        <v>173</v>
      </c>
      <c r="E10" s="93"/>
      <c r="F10" s="93"/>
      <c r="G10" s="24" t="s">
        <v>166</v>
      </c>
      <c r="H10" s="26"/>
    </row>
    <row r="11" spans="1:8" ht="17.25" thickTop="1" thickBot="1" x14ac:dyDescent="0.3">
      <c r="A11" s="89" t="s">
        <v>192</v>
      </c>
      <c r="B11" s="201" t="s">
        <v>519</v>
      </c>
      <c r="C11" s="8"/>
      <c r="D11" s="95" t="s">
        <v>170</v>
      </c>
      <c r="E11" s="93"/>
      <c r="F11" s="93"/>
      <c r="G11" s="24" t="s">
        <v>249</v>
      </c>
      <c r="H11" s="26"/>
    </row>
    <row r="12" spans="1:8" ht="16.5" thickTop="1" x14ac:dyDescent="0.25">
      <c r="A12" s="81" t="s">
        <v>8</v>
      </c>
      <c r="B12" s="82">
        <v>20867</v>
      </c>
      <c r="C12" s="12"/>
      <c r="D12" s="95" t="s">
        <v>303</v>
      </c>
      <c r="E12" s="93"/>
      <c r="F12" s="93"/>
      <c r="G12" s="24" t="s">
        <v>177</v>
      </c>
      <c r="H12" s="26"/>
    </row>
    <row r="13" spans="1:8" ht="15.75" x14ac:dyDescent="0.25">
      <c r="A13" s="15" t="s">
        <v>10</v>
      </c>
      <c r="B13" s="30">
        <f>DATEDIF(B12,B8,"y")</f>
        <v>66</v>
      </c>
      <c r="C13" s="12"/>
      <c r="D13" s="95"/>
      <c r="E13" s="93"/>
      <c r="F13" s="93"/>
      <c r="G13" s="24"/>
      <c r="H13" s="26"/>
    </row>
    <row r="14" spans="1:8" ht="15.75" x14ac:dyDescent="0.25">
      <c r="A14" s="15" t="s">
        <v>12</v>
      </c>
      <c r="B14" s="19">
        <v>21301</v>
      </c>
      <c r="C14" s="12"/>
      <c r="D14" s="36"/>
      <c r="E14" s="36"/>
      <c r="F14" s="36"/>
      <c r="G14" s="37"/>
      <c r="H14" s="56"/>
    </row>
    <row r="15" spans="1:8" ht="15.75" x14ac:dyDescent="0.25">
      <c r="A15" s="15" t="s">
        <v>133</v>
      </c>
      <c r="B15" s="19">
        <v>35</v>
      </c>
      <c r="D15" s="36"/>
      <c r="E15" s="36"/>
      <c r="F15" s="36"/>
      <c r="G15" s="166" t="s">
        <v>403</v>
      </c>
      <c r="H15" s="170" t="s">
        <v>520</v>
      </c>
    </row>
    <row r="16" spans="1:8" ht="15.6" customHeight="1" x14ac:dyDescent="0.25">
      <c r="A16" s="15" t="s">
        <v>106</v>
      </c>
      <c r="B16" s="19" t="s">
        <v>312</v>
      </c>
      <c r="D16" s="36"/>
      <c r="E16" s="36"/>
      <c r="F16" s="36"/>
      <c r="G16" s="167" t="s">
        <v>405</v>
      </c>
      <c r="H16" s="165">
        <v>2250</v>
      </c>
    </row>
    <row r="17" spans="1:8" ht="14.45" customHeight="1" x14ac:dyDescent="0.25">
      <c r="A17" s="40"/>
      <c r="B17" s="31"/>
      <c r="C17" s="31"/>
      <c r="D17" s="88"/>
      <c r="E17" s="88"/>
      <c r="F17" s="88"/>
      <c r="G17" s="168" t="s">
        <v>392</v>
      </c>
      <c r="H17" s="169">
        <f>H16*0.0019</f>
        <v>4.2750000000000004</v>
      </c>
    </row>
    <row r="18" spans="1:8" ht="14.45" customHeight="1" x14ac:dyDescent="0.25">
      <c r="A18" s="57" t="s">
        <v>188</v>
      </c>
      <c r="B18" s="87" t="s">
        <v>521</v>
      </c>
      <c r="D18" s="28" t="s">
        <v>210</v>
      </c>
      <c r="E18" s="28"/>
      <c r="F18" s="28"/>
      <c r="G18" s="85" t="s">
        <v>189</v>
      </c>
      <c r="H18" s="86" t="s">
        <v>510</v>
      </c>
    </row>
    <row r="19" spans="1:8" ht="14.45" customHeight="1" x14ac:dyDescent="0.25">
      <c r="A19" s="40"/>
      <c r="B19" s="31"/>
      <c r="C19" s="31"/>
      <c r="D19" s="34"/>
      <c r="E19" s="34"/>
      <c r="F19" s="34"/>
      <c r="G19" s="31"/>
      <c r="H19" s="41"/>
    </row>
    <row r="20" spans="1:8" ht="14.45" customHeight="1" x14ac:dyDescent="0.25">
      <c r="A20" s="57" t="s">
        <v>212</v>
      </c>
      <c r="B20" s="214" t="s">
        <v>522</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523</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524</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525</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2"/>
      <c r="F42" s="42"/>
      <c r="G42" s="42"/>
      <c r="H42" s="61"/>
    </row>
    <row r="43" spans="1:8" ht="14.45" customHeight="1" x14ac:dyDescent="0.25">
      <c r="A43" s="35"/>
      <c r="B43" s="119"/>
      <c r="C43" s="126"/>
      <c r="D43" s="204" t="s">
        <v>518</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513</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zoomScaleNormal="100" zoomScaleSheetLayoutView="100" zoomScalePageLayoutView="90" workbookViewId="0">
      <selection activeCell="A6" sqref="A6:H7"/>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C8" s="234" t="s">
        <v>218</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 xml:space="preserve">Код модели:  </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 xml:space="preserve">Код метода:  </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45145</v>
      </c>
      <c r="C12" s="12"/>
      <c r="D12" s="16" t="s">
        <v>186</v>
      </c>
      <c r="E12" s="29"/>
      <c r="F12" s="29"/>
      <c r="G12" s="17"/>
      <c r="H12" s="18"/>
    </row>
    <row r="13" spans="1:8" ht="15.75" x14ac:dyDescent="0.25">
      <c r="A13" s="76" t="s">
        <v>193</v>
      </c>
      <c r="B13" s="22">
        <v>0.70486111111111116</v>
      </c>
      <c r="C13" s="12"/>
      <c r="D13" s="94" t="s">
        <v>172</v>
      </c>
      <c r="E13" s="92"/>
      <c r="F13" s="92"/>
      <c r="G13" s="79" t="str">
        <f>КАГ!G9</f>
        <v>Щербаков А.С.</v>
      </c>
      <c r="H13" s="90" t="str">
        <f>IF(ISBLANK(КАГ!H9),"",КАГ!H9)</f>
        <v/>
      </c>
    </row>
    <row r="14" spans="1:8" ht="15.75" x14ac:dyDescent="0.25">
      <c r="A14" s="76" t="s">
        <v>194</v>
      </c>
      <c r="B14" s="22">
        <v>0.76388888888888884</v>
      </c>
      <c r="C14" s="12"/>
      <c r="D14" s="95" t="s">
        <v>173</v>
      </c>
      <c r="E14" s="93"/>
      <c r="F14" s="93"/>
      <c r="G14" s="80" t="str">
        <f>КАГ!G10</f>
        <v>Стрельникова И.В.</v>
      </c>
      <c r="H14" s="91" t="str">
        <f>IF(ISBLANK(КАГ!H10),"",КАГ!H10)</f>
        <v/>
      </c>
    </row>
    <row r="15" spans="1:8" ht="16.5" thickBot="1" x14ac:dyDescent="0.3">
      <c r="A15" s="164" t="s">
        <v>391</v>
      </c>
      <c r="B15" s="189">
        <f>IF(B14&lt;B13,B14+1,B14)-B13</f>
        <v>5.9027777777777679E-2</v>
      </c>
      <c r="D15" s="95" t="s">
        <v>170</v>
      </c>
      <c r="E15" s="93"/>
      <c r="F15" s="93"/>
      <c r="G15" s="80" t="str">
        <f>КАГ!G11</f>
        <v>Равинская Я.А.</v>
      </c>
      <c r="H15" s="91" t="str">
        <f>IF(ISBLANK(КАГ!H11),"",КАГ!H11)</f>
        <v/>
      </c>
    </row>
    <row r="16" spans="1:8" ht="17.25" thickTop="1" thickBot="1" x14ac:dyDescent="0.3">
      <c r="A16" s="89" t="s">
        <v>192</v>
      </c>
      <c r="B16" s="203" t="str">
        <f>КАГ!B11</f>
        <v>Бочков А.В.</v>
      </c>
      <c r="D16" s="95" t="s">
        <v>303</v>
      </c>
      <c r="E16" s="93"/>
      <c r="F16" s="93"/>
      <c r="G16" s="80" t="str">
        <f>КАГ!G12</f>
        <v>Мишина Е.А</v>
      </c>
      <c r="H16" s="91" t="str">
        <f>IF(ISBLANK(КАГ!H12),"",КАГ!H12)</f>
        <v/>
      </c>
    </row>
    <row r="17" spans="1:8" ht="16.5" thickTop="1" x14ac:dyDescent="0.25">
      <c r="A17" s="15" t="s">
        <v>8</v>
      </c>
      <c r="B17" s="67">
        <f>КАГ!B12</f>
        <v>20867</v>
      </c>
      <c r="D17" s="95" t="s">
        <v>184</v>
      </c>
      <c r="E17" s="93"/>
      <c r="F17" s="93"/>
      <c r="G17" s="80" t="str">
        <f>IF(ISBLANK(КАГ!G13),"",КАГ!G13)</f>
        <v/>
      </c>
      <c r="H17" s="91" t="str">
        <f>IF(ISBLANK(КАГ!H13),"",КАГ!H13)</f>
        <v/>
      </c>
    </row>
    <row r="18" spans="1:8" ht="15.75" x14ac:dyDescent="0.25">
      <c r="A18" s="15" t="s">
        <v>10</v>
      </c>
      <c r="B18" s="30">
        <f>КАГ!B13</f>
        <v>66</v>
      </c>
      <c r="H18" s="39"/>
    </row>
    <row r="19" spans="1:8" ht="14.45" customHeight="1" x14ac:dyDescent="0.25">
      <c r="A19" s="15" t="s">
        <v>12</v>
      </c>
      <c r="B19" s="68">
        <f>КАГ!B14</f>
        <v>21301</v>
      </c>
      <c r="C19" s="69"/>
      <c r="D19" s="69"/>
      <c r="E19" s="69"/>
      <c r="F19" s="69"/>
      <c r="G19" s="166" t="s">
        <v>403</v>
      </c>
      <c r="H19" s="181" t="str">
        <f>КАГ!H15</f>
        <v>02:36</v>
      </c>
    </row>
    <row r="20" spans="1:8" ht="14.45" customHeight="1" x14ac:dyDescent="0.25">
      <c r="A20" s="15" t="s">
        <v>133</v>
      </c>
      <c r="B20" s="68">
        <f>КАГ!B15</f>
        <v>35</v>
      </c>
      <c r="C20" s="70"/>
      <c r="D20" s="70"/>
      <c r="E20" s="70"/>
      <c r="F20" s="70"/>
      <c r="G20" s="167" t="s">
        <v>405</v>
      </c>
      <c r="H20" s="182">
        <f>КАГ!H16</f>
        <v>2250</v>
      </c>
    </row>
    <row r="21" spans="1:8" ht="14.45" customHeight="1" x14ac:dyDescent="0.25">
      <c r="A21" s="15" t="s">
        <v>106</v>
      </c>
      <c r="B21" s="67" t="str">
        <f>КАГ!B16</f>
        <v>ОКС БПST</v>
      </c>
      <c r="C21" s="70"/>
      <c r="E21" s="71"/>
      <c r="F21" s="71"/>
      <c r="G21" s="168" t="s">
        <v>392</v>
      </c>
      <c r="H21" s="169">
        <f>КАГ!H17</f>
        <v>4.2750000000000004</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
      </c>
      <c r="H22" s="186" t="str">
        <f>IFERROR(SUM(IF($B$21=Вмешательства!F3,SUM(КАГ!$B$9+0.01),"")),"")</f>
        <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517</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513</v>
      </c>
      <c r="C40" s="120"/>
      <c r="D40" s="239" t="s">
        <v>516</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515</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H20" sqref="H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45145</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Бочков А.В.</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20867</v>
      </c>
    </row>
    <row r="6" spans="1:4"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5">
        <f>ЧКВ!A6</f>
        <v>0</v>
      </c>
      <c r="C6" s="132" t="s">
        <v>10</v>
      </c>
      <c r="D6" s="103">
        <f>DATEDIF(D5,D10,"y")</f>
        <v>66</v>
      </c>
    </row>
    <row r="7" spans="1:4" x14ac:dyDescent="0.25">
      <c r="A7" s="38"/>
      <c r="C7" s="101" t="s">
        <v>12</v>
      </c>
      <c r="D7" s="103">
        <f>КАГ!$B$14</f>
        <v>21301</v>
      </c>
    </row>
    <row r="8" spans="1:4" x14ac:dyDescent="0.25">
      <c r="A8" s="196" t="str">
        <f>ЧКВ!$A$9</f>
        <v xml:space="preserve">Код модели:  </v>
      </c>
      <c r="B8" s="104"/>
      <c r="C8" s="101" t="s">
        <v>133</v>
      </c>
      <c r="D8" s="103">
        <f>КАГ!$B$15</f>
        <v>35</v>
      </c>
    </row>
    <row r="9" spans="1:4" x14ac:dyDescent="0.25">
      <c r="A9" s="196" t="str">
        <f>ЧКВ!$A$10</f>
        <v xml:space="preserve">Код метода:  </v>
      </c>
      <c r="C9" s="105" t="s">
        <v>106</v>
      </c>
      <c r="D9" s="103" t="str">
        <f>КАГ!$B$16</f>
        <v>ОКС БПST</v>
      </c>
    </row>
    <row r="10" spans="1:4" x14ac:dyDescent="0.25">
      <c r="A10" s="197"/>
      <c r="B10" s="31"/>
      <c r="C10" s="151" t="s">
        <v>13</v>
      </c>
      <c r="D10" s="152">
        <f>КАГ!$B$8</f>
        <v>45145</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512</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2</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5" t="s">
        <v>379</v>
      </c>
      <c r="C16" s="136" t="s">
        <v>514</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5" t="s">
        <v>313</v>
      </c>
      <c r="C17" s="136" t="s">
        <v>416</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55" t="s">
        <v>313</v>
      </c>
      <c r="C18" s="136" t="s">
        <v>429</v>
      </c>
      <c r="D18" s="141">
        <v>1</v>
      </c>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5" t="s">
        <v>324</v>
      </c>
      <c r="C19" s="183" t="s">
        <v>463</v>
      </c>
      <c r="D19" s="141">
        <v>1</v>
      </c>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6" t="s">
        <v>324</v>
      </c>
      <c r="C20" s="136" t="s">
        <v>419</v>
      </c>
      <c r="D20" s="141">
        <v>1</v>
      </c>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17" xr:uid="{00000000-0002-0000-0200-000006000000}">
      <formula1>ВЫП.Список_Расходка_5</formula1>
    </dataValidation>
    <dataValidation type="list" allowBlank="1" showInputMessage="1" sqref="B18" xr:uid="{00000000-0002-0000-0200-000007000000}">
      <formula1>ВЫП.Список_Расходка_6</formula1>
    </dataValidation>
    <dataValidation type="list" allowBlank="1" showInputMessage="1" sqref="B19" xr:uid="{00000000-0002-0000-0200-000008000000}">
      <formula1>ВЫП.Список_Расходка_7</formula1>
    </dataValidation>
    <dataValidation type="list" allowBlank="1" showInputMessage="1" sqref="B20" xr:uid="{00000000-0002-0000-0200-000009000000}">
      <formula1>ВЫП.Список_Расходка_8</formula1>
    </dataValidation>
    <dataValidation type="list" allowBlank="1" showInputMessage="1" sqref="B21"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2" zoomScaleNormal="100" workbookViewId="0">
      <selection activeCell="Q37" sqref="Q3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504</v>
      </c>
      <c r="AN1" s="2" t="s">
        <v>498</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"МИМ". Тюмень</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NC Accuforce</v>
      </c>
      <c r="W2" s="115" t="str">
        <f>IFERROR(INDEX(Расходка[Наименование расходного материала],MATCH(Расходка[[#This Row],[№]],Поиск_расходки[Индекс6],0)),"")</f>
        <v>NC Accuforce</v>
      </c>
      <c r="X2" s="115" t="str">
        <f>IFERROR(INDEX(Расходка[Наименование расходного материала],MATCH(Расходка[[#This Row],[№]],Поиск_расходки[Индекс7],0)),"")</f>
        <v>DES, Resolute Integtity</v>
      </c>
      <c r="Y2" s="115" t="str">
        <f>IFERROR(INDEX(Расходка[Наименование расходного материала],MATCH(Расходка[[#This Row],[№]],Поиск_расходки[Индекс8],0)),"")</f>
        <v>DES, Resolute Integtity</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0">
        <v>155800</v>
      </c>
      <c r="AN2" s="2" t="s">
        <v>309</v>
      </c>
      <c r="AO2" t="s">
        <v>500</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0">
        <v>218190</v>
      </c>
      <c r="AN3" s="2" t="s">
        <v>493</v>
      </c>
      <c r="AO3" t="s">
        <v>501</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0">
        <v>337440</v>
      </c>
      <c r="AN4" s="2" t="s">
        <v>506</v>
      </c>
      <c r="AO4" t="s">
        <v>503</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1</v>
      </c>
      <c r="J5" s="116">
        <f>IF(ISNUMBER(SEARCH('Карта учёта'!$B$18,Расходка[[#This Row],[Наименование расходного материала]])),MAX($J$1:J4)+1,0)</f>
        <v>1</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0">
        <v>136170</v>
      </c>
      <c r="AN5" s="2"/>
      <c r="AO5" t="s">
        <v>502</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0">
        <v>135820</v>
      </c>
      <c r="AN6" s="2"/>
      <c r="AO6" t="s">
        <v>505</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0">
        <v>155760</v>
      </c>
      <c r="AN7" s="2"/>
      <c r="AO7" t="s">
        <v>499</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413</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414</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416</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496</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423</v>
      </c>
      <c r="AI20" t="s">
        <v>308</v>
      </c>
    </row>
    <row r="21" spans="1:35" x14ac:dyDescent="0.25">
      <c r="A21">
        <v>20</v>
      </c>
      <c r="B21" t="s">
        <v>306</v>
      </c>
      <c r="C21" s="1" t="s">
        <v>512</v>
      </c>
      <c r="E21" s="116">
        <f>IF(ISNUMBER(SEARCH('Карта учёта'!$B$13,Расходка[[#This Row],[Наименование расходного материала]])),MAX($E$1:E20)+1,0)</f>
        <v>1</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424</v>
      </c>
    </row>
    <row r="22" spans="1:35" x14ac:dyDescent="0.25">
      <c r="A22">
        <v>21</v>
      </c>
      <c r="B22" t="s">
        <v>3</v>
      </c>
      <c r="C22" t="s">
        <v>322</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Cougar LS Hydro-Track®</v>
      </c>
      <c r="AA22" s="115" t="str">
        <f>IFERROR(INDEX(Расходка[Наименование расходного материала],MATCH(Расходка[[#This Row],[№]],Поиск_расходки[Индекс10],0)),"")</f>
        <v>Cougar LS Hydro-Track®</v>
      </c>
      <c r="AB22" s="115" t="str">
        <f>IFERROR(INDEX(Расходка[Наименование расходного материала],MATCH(Расходка[[#This Row],[№]],Поиск_расходки[Индекс11],0)),"")</f>
        <v>Cougar LS Hydro-Track®</v>
      </c>
      <c r="AC22" s="115" t="str">
        <f>IFERROR(INDEX(Расходка[Наименование расходного материала],MATCH(Расходка[[#This Row],[№]],Поиск_расходки[Индекс12],0)),"")</f>
        <v>Cougar LS Hydro-Track®</v>
      </c>
      <c r="AD22" s="115" t="str">
        <f>IFERROR(INDEX(Расходка[Наименование расходного материала],MATCH(Расходка[[#This Row],[№]],Поиск_расходки[Индекс13],0)),"")</f>
        <v>Cougar LS Hydro-Track®</v>
      </c>
      <c r="AF22" s="4" t="s">
        <v>5</v>
      </c>
      <c r="AG22" s="4" t="s">
        <v>425</v>
      </c>
    </row>
    <row r="23" spans="1:35" x14ac:dyDescent="0.25">
      <c r="A23">
        <v>22</v>
      </c>
      <c r="B23" t="s">
        <v>3</v>
      </c>
      <c r="C23" t="s">
        <v>343</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Cougar XT Hydro-Track®</v>
      </c>
      <c r="AA23" s="115" t="str">
        <f>IFERROR(INDEX(Расходка[Наименование расходного материала],MATCH(Расходка[[#This Row],[№]],Поиск_расходки[Индекс10],0)),"")</f>
        <v>Cougar XT Hydro-Track®</v>
      </c>
      <c r="AB23" s="115" t="str">
        <f>IFERROR(INDEX(Расходка[Наименование расходного материала],MATCH(Расходка[[#This Row],[№]],Поиск_расходки[Индекс11],0)),"")</f>
        <v>Cougar XT Hydro-Track®</v>
      </c>
      <c r="AC23" s="115" t="str">
        <f>IFERROR(INDEX(Расходка[Наименование расходного материала],MATCH(Расходка[[#This Row],[№]],Поиск_расходки[Индекс12],0)),"")</f>
        <v>Cougar XT Hydro-Track®</v>
      </c>
      <c r="AD23" s="115" t="str">
        <f>IFERROR(INDEX(Расходка[Наименование расходного материала],MATCH(Расходка[[#This Row],[№]],Поиск_расходки[Индекс13],0)),"")</f>
        <v>Cougar XT Hydro-Track®</v>
      </c>
      <c r="AF23" s="4" t="s">
        <v>5</v>
      </c>
      <c r="AG23" s="4" t="s">
        <v>426</v>
      </c>
    </row>
    <row r="24" spans="1:35" x14ac:dyDescent="0.25">
      <c r="A24">
        <v>23</v>
      </c>
      <c r="B24" t="s">
        <v>3</v>
      </c>
      <c r="C24" t="s">
        <v>315</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1</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Fielder</v>
      </c>
      <c r="AA24" s="115" t="str">
        <f>IFERROR(INDEX(Расходка[Наименование расходного материала],MATCH(Расходка[[#This Row],[№]],Поиск_расходки[Индекс10],0)),"")</f>
        <v>Fielder</v>
      </c>
      <c r="AB24" s="115" t="str">
        <f>IFERROR(INDEX(Расходка[Наименование расходного материала],MATCH(Расходка[[#This Row],[№]],Поиск_расходки[Индекс11],0)),"")</f>
        <v>Fielder</v>
      </c>
      <c r="AC24" s="115" t="str">
        <f>IFERROR(INDEX(Расходка[Наименование расходного материала],MATCH(Расходка[[#This Row],[№]],Поиск_расходки[Индекс12],0)),"")</f>
        <v>Fielder</v>
      </c>
      <c r="AD24" s="115" t="str">
        <f>IFERROR(INDEX(Расходка[Наименование расходного материала],MATCH(Расходка[[#This Row],[№]],Поиск_расходки[Индекс13],0)),"")</f>
        <v>Fielder</v>
      </c>
      <c r="AF24" s="4" t="s">
        <v>5</v>
      </c>
      <c r="AG24" s="4" t="s">
        <v>427</v>
      </c>
    </row>
    <row r="25" spans="1:35" x14ac:dyDescent="0.25">
      <c r="A25">
        <v>24</v>
      </c>
      <c r="B25" t="s">
        <v>3</v>
      </c>
      <c r="C25" t="s">
        <v>377</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2</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Fielder XT-A</v>
      </c>
      <c r="AA25" s="115" t="str">
        <f>IFERROR(INDEX(Расходка[Наименование расходного материала],MATCH(Расходка[[#This Row],[№]],Поиск_расходки[Индекс10],0)),"")</f>
        <v>Fielder XT-A</v>
      </c>
      <c r="AB25" s="115" t="str">
        <f>IFERROR(INDEX(Расходка[Наименование расходного материала],MATCH(Расходка[[#This Row],[№]],Поиск_расходки[Индекс11],0)),"")</f>
        <v>Fielder XT-A</v>
      </c>
      <c r="AC25" s="115" t="str">
        <f>IFERROR(INDEX(Расходка[Наименование расходного материала],MATCH(Расходка[[#This Row],[№]],Поиск_расходки[Индекс12],0)),"")</f>
        <v>Fielder XT-A</v>
      </c>
      <c r="AD25" s="115" t="str">
        <f>IFERROR(INDEX(Расходка[Наименование расходного материала],MATCH(Расходка[[#This Row],[№]],Поиск_расходки[Индекс13],0)),"")</f>
        <v>Fielder XT-A</v>
      </c>
      <c r="AF25" s="4" t="s">
        <v>5</v>
      </c>
      <c r="AG25" s="4" t="s">
        <v>428</v>
      </c>
    </row>
    <row r="26" spans="1:35" x14ac:dyDescent="0.25">
      <c r="A26">
        <v>25</v>
      </c>
      <c r="B26" t="s">
        <v>3</v>
      </c>
      <c r="C26" t="s">
        <v>378</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3</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Fielder XT-R</v>
      </c>
      <c r="AA26" s="115" t="str">
        <f>IFERROR(INDEX(Расходка[Наименование расходного материала],MATCH(Расходка[[#This Row],[№]],Поиск_расходки[Индекс10],0)),"")</f>
        <v>Fielder XT-R</v>
      </c>
      <c r="AB26" s="115" t="str">
        <f>IFERROR(INDEX(Расходка[Наименование расходного материала],MATCH(Расходка[[#This Row],[№]],Поиск_расходки[Индекс11],0)),"")</f>
        <v>Fielder XT-R</v>
      </c>
      <c r="AC26" s="115" t="str">
        <f>IFERROR(INDEX(Расходка[Наименование расходного материала],MATCH(Расходка[[#This Row],[№]],Поиск_расходки[Индекс12],0)),"")</f>
        <v>Fielder XT-R</v>
      </c>
      <c r="AD26" s="115" t="str">
        <f>IFERROR(INDEX(Расходка[Наименование расходного материала],MATCH(Расходка[[#This Row],[№]],Поиск_расходки[Индекс13],0)),"")</f>
        <v>Fielder XT-R</v>
      </c>
      <c r="AF26" s="4" t="s">
        <v>5</v>
      </c>
      <c r="AG26" s="4" t="s">
        <v>429</v>
      </c>
    </row>
    <row r="27" spans="1:35" x14ac:dyDescent="0.25">
      <c r="A27">
        <v>26</v>
      </c>
      <c r="B27" t="s">
        <v>3</v>
      </c>
      <c r="C27" s="1" t="s">
        <v>360</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Gaia Second</v>
      </c>
      <c r="AA27" s="115" t="str">
        <f>IFERROR(INDEX(Расходка[Наименование расходного материала],MATCH(Расходка[[#This Row],[№]],Поиск_расходки[Индекс10],0)),"")</f>
        <v>Gaia Second</v>
      </c>
      <c r="AB27" s="115" t="str">
        <f>IFERROR(INDEX(Расходка[Наименование расходного материала],MATCH(Расходка[[#This Row],[№]],Поиск_расходки[Индекс11],0)),"")</f>
        <v>Gaia Second</v>
      </c>
      <c r="AC27" s="115" t="str">
        <f>IFERROR(INDEX(Расходка[Наименование расходного материала],MATCH(Расходка[[#This Row],[№]],Поиск_расходки[Индекс12],0)),"")</f>
        <v>Gaia Second</v>
      </c>
      <c r="AD27" s="115" t="str">
        <f>IFERROR(INDEX(Расходка[Наименование расходного материала],MATCH(Расходка[[#This Row],[№]],Поиск_расходки[Индекс13],0)),"")</f>
        <v>Gaia Second</v>
      </c>
      <c r="AF27" s="4" t="s">
        <v>5</v>
      </c>
      <c r="AG27" s="4" t="s">
        <v>430</v>
      </c>
    </row>
    <row r="28" spans="1:35" x14ac:dyDescent="0.25">
      <c r="A28">
        <v>27</v>
      </c>
      <c r="B28" t="s">
        <v>3</v>
      </c>
      <c r="C28" s="1" t="s">
        <v>373</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Gaia Third</v>
      </c>
      <c r="AA28" s="115" t="str">
        <f>IFERROR(INDEX(Расходка[Наименование расходного материала],MATCH(Расходка[[#This Row],[№]],Поиск_расходки[Индекс10],0)),"")</f>
        <v>Gaia Third</v>
      </c>
      <c r="AB28" s="115" t="str">
        <f>IFERROR(INDEX(Расходка[Наименование расходного материала],MATCH(Расходка[[#This Row],[№]],Поиск_расходки[Индекс11],0)),"")</f>
        <v>Gaia Third</v>
      </c>
      <c r="AC28" s="115" t="str">
        <f>IFERROR(INDEX(Расходка[Наименование расходного материала],MATCH(Расходка[[#This Row],[№]],Поиск_расходки[Индекс12],0)),"")</f>
        <v>Gaia Third</v>
      </c>
      <c r="AD28" s="115" t="str">
        <f>IFERROR(INDEX(Расходка[Наименование расходного материала],MATCH(Расходка[[#This Row],[№]],Поиск_расходки[Индекс13],0)),"")</f>
        <v>Gaia Third</v>
      </c>
      <c r="AF28" s="4" t="s">
        <v>5</v>
      </c>
      <c r="AG28" s="4" t="s">
        <v>431</v>
      </c>
    </row>
    <row r="29" spans="1:35" x14ac:dyDescent="0.25">
      <c r="A29">
        <v>28</v>
      </c>
      <c r="B29" t="s">
        <v>3</v>
      </c>
      <c r="C29" s="1" t="s">
        <v>323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Intuition</v>
      </c>
      <c r="AA29" s="115" t="str">
        <f>IFERROR(INDEX(Расходка[Наименование расходного материала],MATCH(Расходка[[#This Row],[№]],Поиск_расходки[Индекс10],0)),"")</f>
        <v>Intuition</v>
      </c>
      <c r="AB29" s="115" t="str">
        <f>IFERROR(INDEX(Расходка[Наименование расходного материала],MATCH(Расходка[[#This Row],[№]],Поиск_расходки[Индекс11],0)),"")</f>
        <v>Intuition</v>
      </c>
      <c r="AC29" s="115" t="str">
        <f>IFERROR(INDEX(Расходка[Наименование расходного материала],MATCH(Расходка[[#This Row],[№]],Поиск_расходки[Индекс12],0)),"")</f>
        <v>Intuition</v>
      </c>
      <c r="AD29" s="115" t="str">
        <f>IFERROR(INDEX(Расходка[Наименование расходного материала],MATCH(Расходка[[#This Row],[№]],Поиск_расходки[Индекс13],0)),"")</f>
        <v>Intuition</v>
      </c>
      <c r="AF29" s="4" t="s">
        <v>5</v>
      </c>
      <c r="AG29" s="4" t="s">
        <v>432</v>
      </c>
    </row>
    <row r="30" spans="1:35" x14ac:dyDescent="0.25">
      <c r="A30">
        <v>29</v>
      </c>
      <c r="B30" t="s">
        <v>3</v>
      </c>
      <c r="C30" t="s">
        <v>319</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ProVia 3 Hydro-Track®</v>
      </c>
      <c r="AA30" s="115" t="str">
        <f>IFERROR(INDEX(Расходка[Наименование расходного материала],MATCH(Расходка[[#This Row],[№]],Поиск_расходки[Индекс10],0)),"")</f>
        <v>ProVia 3 Hydro-Track®</v>
      </c>
      <c r="AB30" s="115" t="str">
        <f>IFERROR(INDEX(Расходка[Наименование расходного материала],MATCH(Расходка[[#This Row],[№]],Поиск_расходки[Индекс11],0)),"")</f>
        <v>ProVia 3 Hydro-Track®</v>
      </c>
      <c r="AC30" s="115" t="str">
        <f>IFERROR(INDEX(Расходка[Наименование расходного материала],MATCH(Расходка[[#This Row],[№]],Поиск_расходки[Индекс12],0)),"")</f>
        <v>ProVia 3 Hydro-Track®</v>
      </c>
      <c r="AD30" s="115" t="str">
        <f>IFERROR(INDEX(Расходка[Наименование расходного материала],MATCH(Расходка[[#This Row],[№]],Поиск_расходки[Индекс13],0)),"")</f>
        <v>ProVia 3 Hydro-Track®</v>
      </c>
      <c r="AF30" s="4" t="s">
        <v>5</v>
      </c>
      <c r="AG30" s="4" t="s">
        <v>494</v>
      </c>
    </row>
    <row r="31" spans="1:35" x14ac:dyDescent="0.25">
      <c r="A31">
        <v>30</v>
      </c>
      <c r="B31" t="s">
        <v>3</v>
      </c>
      <c r="C31" t="s">
        <v>320</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ProVia 6 Hydro-Track®</v>
      </c>
      <c r="AA31" s="115" t="str">
        <f>IFERROR(INDEX(Расходка[Наименование расходного материала],MATCH(Расходка[[#This Row],[№]],Поиск_расходки[Индекс10],0)),"")</f>
        <v>ProVia 6 Hydro-Track®</v>
      </c>
      <c r="AB31" s="115" t="str">
        <f>IFERROR(INDEX(Расходка[Наименование расходного материала],MATCH(Расходка[[#This Row],[№]],Поиск_расходки[Индекс11],0)),"")</f>
        <v>ProVia 6 Hydro-Track®</v>
      </c>
      <c r="AC31" s="115" t="str">
        <f>IFERROR(INDEX(Расходка[Наименование расходного материала],MATCH(Расходка[[#This Row],[№]],Поиск_расходки[Индекс12],0)),"")</f>
        <v>ProVia 6 Hydro-Track®</v>
      </c>
      <c r="AD31" s="115" t="str">
        <f>IFERROR(INDEX(Расходка[Наименование расходного материала],MATCH(Расходка[[#This Row],[№]],Поиск_расходки[Индекс13],0)),"")</f>
        <v>ProVia 6 Hydro-Track®</v>
      </c>
      <c r="AF31" s="4" t="s">
        <v>5</v>
      </c>
      <c r="AG31" s="4" t="s">
        <v>433</v>
      </c>
    </row>
    <row r="32" spans="1:35" x14ac:dyDescent="0.25">
      <c r="A32">
        <v>31</v>
      </c>
      <c r="B32" t="s">
        <v>3</v>
      </c>
      <c r="C32" t="s">
        <v>321</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ProVia 9 Hydro-Track®</v>
      </c>
      <c r="AA32" s="115" t="str">
        <f>IFERROR(INDEX(Расходка[Наименование расходного материала],MATCH(Расходка[[#This Row],[№]],Поиск_расходки[Индекс10],0)),"")</f>
        <v>ProVia 9 Hydro-Track®</v>
      </c>
      <c r="AB32" s="115" t="str">
        <f>IFERROR(INDEX(Расходка[Наименование расходного материала],MATCH(Расходка[[#This Row],[№]],Поиск_расходки[Индекс11],0)),"")</f>
        <v>ProVia 9 Hydro-Track®</v>
      </c>
      <c r="AC32" s="115" t="str">
        <f>IFERROR(INDEX(Расходка[Наименование расходного материала],MATCH(Расходка[[#This Row],[№]],Поиск_расходки[Индекс12],0)),"")</f>
        <v>ProVia 9 Hydro-Track®</v>
      </c>
      <c r="AD32" s="115" t="str">
        <f>IFERROR(INDEX(Расходка[Наименование расходного материала],MATCH(Расходка[[#This Row],[№]],Поиск_расходки[Индекс13],0)),"")</f>
        <v>ProVia 9 Hydro-Track®</v>
      </c>
      <c r="AF32" s="4" t="s">
        <v>5</v>
      </c>
      <c r="AG32" s="4" t="s">
        <v>434</v>
      </c>
    </row>
    <row r="33" spans="1:33" x14ac:dyDescent="0.25">
      <c r="A33">
        <v>32</v>
      </c>
      <c r="B33" t="s">
        <v>3</v>
      </c>
      <c r="C33" t="s">
        <v>317</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Rinato</v>
      </c>
      <c r="AA33" s="115" t="str">
        <f>IFERROR(INDEX(Расходка[Наименование расходного материала],MATCH(Расходка[[#This Row],[№]],Поиск_расходки[Индекс10],0)),"")</f>
        <v>Rinato</v>
      </c>
      <c r="AB33" s="115" t="str">
        <f>IFERROR(INDEX(Расходка[Наименование расходного материала],MATCH(Расходка[[#This Row],[№]],Поиск_расходки[Индекс11],0)),"")</f>
        <v>Rinato</v>
      </c>
      <c r="AC33" s="115" t="str">
        <f>IFERROR(INDEX(Расходка[Наименование расходного материала],MATCH(Расходка[[#This Row],[№]],Поиск_расходки[Индекс12],0)),"")</f>
        <v>Rinato</v>
      </c>
      <c r="AD33" s="115" t="str">
        <f>IFERROR(INDEX(Расходка[Наименование расходного материала],MATCH(Расходка[[#This Row],[№]],Поиск_расходки[Индекс13],0)),"")</f>
        <v>Rinato</v>
      </c>
      <c r="AF33" s="4" t="s">
        <v>5</v>
      </c>
      <c r="AG33" s="4" t="s">
        <v>435</v>
      </c>
    </row>
    <row r="34" spans="1:33" x14ac:dyDescent="0.25">
      <c r="A34">
        <v>33</v>
      </c>
      <c r="B34" t="s">
        <v>3</v>
      </c>
      <c r="C34" s="1" t="s">
        <v>354</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Runthrough NS (Floppy)</v>
      </c>
      <c r="AA34" s="115" t="str">
        <f>IFERROR(INDEX(Расходка[Наименование расходного материала],MATCH(Расходка[[#This Row],[№]],Поиск_расходки[Индекс10],0)),"")</f>
        <v>Runthrough NS (Floppy)</v>
      </c>
      <c r="AB34" s="115" t="str">
        <f>IFERROR(INDEX(Расходка[Наименование расходного материала],MATCH(Расходка[[#This Row],[№]],Поиск_расходки[Индекс11],0)),"")</f>
        <v>Runthrough NS (Floppy)</v>
      </c>
      <c r="AC34" s="115" t="str">
        <f>IFERROR(INDEX(Расходка[Наименование расходного материала],MATCH(Расходка[[#This Row],[№]],Поиск_расходки[Индекс12],0)),"")</f>
        <v>Runthrough NS (Floppy)</v>
      </c>
      <c r="AD34" s="115" t="str">
        <f>IFERROR(INDEX(Расходка[Наименование расходного материала],MATCH(Расходка[[#This Row],[№]],Поиск_расходки[Индекс13],0)),"")</f>
        <v>Runthrough NS (Floppy)</v>
      </c>
      <c r="AF34" s="4" t="s">
        <v>5</v>
      </c>
      <c r="AG34" s="4" t="s">
        <v>436</v>
      </c>
    </row>
    <row r="35" spans="1:33" x14ac:dyDescent="0.25">
      <c r="A35">
        <v>34</v>
      </c>
      <c r="B35" t="s">
        <v>3</v>
      </c>
      <c r="C35" s="1" t="s">
        <v>362</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Runthrough NS Hypercoat</v>
      </c>
      <c r="AA35" s="115" t="str">
        <f>IFERROR(INDEX(Расходка[Наименование расходного материала],MATCH(Расходка[[#This Row],[№]],Поиск_расходки[Индекс10],0)),"")</f>
        <v>Runthrough NS Hypercoat</v>
      </c>
      <c r="AB35" s="115" t="str">
        <f>IFERROR(INDEX(Расходка[Наименование расходного материала],MATCH(Расходка[[#This Row],[№]],Поиск_расходки[Индекс11],0)),"")</f>
        <v>Runthrough NS Hypercoat</v>
      </c>
      <c r="AC35" s="115" t="str">
        <f>IFERROR(INDEX(Расходка[Наименование расходного материала],MATCH(Расходка[[#This Row],[№]],Поиск_расходки[Индекс12],0)),"")</f>
        <v>Runthrough NS Hypercoat</v>
      </c>
      <c r="AD35" s="115" t="str">
        <f>IFERROR(INDEX(Расходка[Наименование расходного материала],MATCH(Расходка[[#This Row],[№]],Поиск_расходки[Индекс13],0)),"")</f>
        <v>Runthrough NS Hypercoat</v>
      </c>
      <c r="AF35" s="4" t="s">
        <v>5</v>
      </c>
      <c r="AG35" s="4" t="s">
        <v>495</v>
      </c>
    </row>
    <row r="36" spans="1:33" x14ac:dyDescent="0.25">
      <c r="A36">
        <v>35</v>
      </c>
      <c r="B36" t="s">
        <v>3</v>
      </c>
      <c r="C36" s="1" t="s">
        <v>361</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Runthrough NS Intermediate</v>
      </c>
      <c r="AA36" s="115" t="str">
        <f>IFERROR(INDEX(Расходка[Наименование расходного материала],MATCH(Расходка[[#This Row],[№]],Поиск_расходки[Индекс10],0)),"")</f>
        <v>Runthrough NS Intermediate</v>
      </c>
      <c r="AB36" s="115" t="str">
        <f>IFERROR(INDEX(Расходка[Наименование расходного материала],MATCH(Расходка[[#This Row],[№]],Поиск_расходки[Индекс11],0)),"")</f>
        <v>Runthrough NS Intermediate</v>
      </c>
      <c r="AC36" s="115" t="str">
        <f>IFERROR(INDEX(Расходка[Наименование расходного материала],MATCH(Расходка[[#This Row],[№]],Поиск_расходки[Индекс12],0)),"")</f>
        <v>Runthrough NS Intermediate</v>
      </c>
      <c r="AD36" s="115" t="str">
        <f>IFERROR(INDEX(Расходка[Наименование расходного материала],MATCH(Расходка[[#This Row],[№]],Поиск_расходки[Индекс13],0)),"")</f>
        <v>Runthrough NS Intermediate</v>
      </c>
      <c r="AF36" s="4" t="s">
        <v>5</v>
      </c>
      <c r="AG36" s="4" t="s">
        <v>437</v>
      </c>
    </row>
    <row r="37" spans="1:33" x14ac:dyDescent="0.25">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Sion</v>
      </c>
      <c r="AA37" s="115" t="str">
        <f>IFERROR(INDEX(Расходка[Наименование расходного материала],MATCH(Расходка[[#This Row],[№]],Поиск_расходки[Индекс10],0)),"")</f>
        <v>Sion</v>
      </c>
      <c r="AB37" s="115" t="str">
        <f>IFERROR(INDEX(Расходка[Наименование расходного материала],MATCH(Расходка[[#This Row],[№]],Поиск_расходки[Индекс11],0)),"")</f>
        <v>Sion</v>
      </c>
      <c r="AC37" s="115" t="str">
        <f>IFERROR(INDEX(Расходка[Наименование расходного материала],MATCH(Расходка[[#This Row],[№]],Поиск_расходки[Индекс12],0)),"")</f>
        <v>Sion</v>
      </c>
      <c r="AD37" s="115" t="str">
        <f>IFERROR(INDEX(Расходка[Наименование расходного материала],MATCH(Расходка[[#This Row],[№]],Поиск_расходки[Индекс13],0)),"")</f>
        <v>Sion</v>
      </c>
      <c r="AF37" s="4" t="s">
        <v>6</v>
      </c>
      <c r="AG37" s="4" t="s">
        <v>410</v>
      </c>
    </row>
    <row r="38" spans="1:33" x14ac:dyDescent="0.25">
      <c r="A38">
        <v>37</v>
      </c>
      <c r="B38" t="s">
        <v>3</v>
      </c>
      <c r="C38" t="s">
        <v>382</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Sion Black</v>
      </c>
      <c r="AA38" s="115" t="str">
        <f>IFERROR(INDEX(Расходка[Наименование расходного материала],MATCH(Расходка[[#This Row],[№]],Поиск_расходки[Индекс10],0)),"")</f>
        <v>Sion Black</v>
      </c>
      <c r="AB38" s="115" t="str">
        <f>IFERROR(INDEX(Расходка[Наименование расходного материала],MATCH(Расходка[[#This Row],[№]],Поиск_расходки[Индекс11],0)),"")</f>
        <v>Sion Black</v>
      </c>
      <c r="AC38" s="115" t="str">
        <f>IFERROR(INDEX(Расходка[Наименование расходного материала],MATCH(Расходка[[#This Row],[№]],Поиск_расходки[Индекс12],0)),"")</f>
        <v>Sion Black</v>
      </c>
      <c r="AD38" s="115" t="str">
        <f>IFERROR(INDEX(Расходка[Наименование расходного материала],MATCH(Расходка[[#This Row],[№]],Поиск_расходки[Индекс13],0)),"")</f>
        <v>Sion Black</v>
      </c>
      <c r="AF38" s="4" t="s">
        <v>6</v>
      </c>
      <c r="AG38" s="4" t="s">
        <v>497</v>
      </c>
    </row>
    <row r="39" spans="1:33" x14ac:dyDescent="0.25">
      <c r="A39">
        <v>38</v>
      </c>
      <c r="B39" t="s">
        <v>3</v>
      </c>
      <c r="C39" s="1" t="s">
        <v>376</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Sion Blue</v>
      </c>
      <c r="AA39" s="115" t="str">
        <f>IFERROR(INDEX(Расходка[Наименование расходного материала],MATCH(Расходка[[#This Row],[№]],Поиск_расходки[Индекс10],0)),"")</f>
        <v>Sion Blue</v>
      </c>
      <c r="AB39" s="115" t="str">
        <f>IFERROR(INDEX(Расходка[Наименование расходного материала],MATCH(Расходка[[#This Row],[№]],Поиск_расходки[Индекс11],0)),"")</f>
        <v>Sion Blue</v>
      </c>
      <c r="AC39" s="115" t="str">
        <f>IFERROR(INDEX(Расходка[Наименование расходного материала],MATCH(Расходка[[#This Row],[№]],Поиск_расходки[Индекс12],0)),"")</f>
        <v>Sion Blue</v>
      </c>
      <c r="AD39" s="115" t="str">
        <f>IFERROR(INDEX(Расходка[Наименование расходного материала],MATCH(Расходка[[#This Row],[№]],Поиск_расходки[Индекс13],0)),"")</f>
        <v>Sion Blue</v>
      </c>
      <c r="AF39" s="4" t="s">
        <v>6</v>
      </c>
      <c r="AG39" s="4" t="s">
        <v>438</v>
      </c>
    </row>
    <row r="40" spans="1:33" x14ac:dyDescent="0.25">
      <c r="A40">
        <v>39</v>
      </c>
      <c r="B40" t="s">
        <v>3</v>
      </c>
      <c r="C40" t="s">
        <v>318</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Thunder</v>
      </c>
      <c r="AA40" s="115" t="str">
        <f>IFERROR(INDEX(Расходка[Наименование расходного материала],MATCH(Расходка[[#This Row],[№]],Поиск_расходки[Индекс10],0)),"")</f>
        <v>Thunder</v>
      </c>
      <c r="AB40" s="115" t="str">
        <f>IFERROR(INDEX(Расходка[Наименование расходного материала],MATCH(Расходка[[#This Row],[№]],Поиск_расходки[Индекс11],0)),"")</f>
        <v>Thunder</v>
      </c>
      <c r="AC40" s="115" t="str">
        <f>IFERROR(INDEX(Расходка[Наименование расходного материала],MATCH(Расходка[[#This Row],[№]],Поиск_расходки[Индекс12],0)),"")</f>
        <v>Thunder</v>
      </c>
      <c r="AD40" s="115" t="str">
        <f>IFERROR(INDEX(Расходка[Наименование расходного материала],MATCH(Расходка[[#This Row],[№]],Поиск_расходки[Индекс13],0)),"")</f>
        <v>Thunder</v>
      </c>
      <c r="AF40" s="4" t="s">
        <v>6</v>
      </c>
      <c r="AG40" s="4" t="s">
        <v>439</v>
      </c>
    </row>
    <row r="41" spans="1:33" x14ac:dyDescent="0.25">
      <c r="A41">
        <v>40</v>
      </c>
      <c r="B41" t="s">
        <v>3</v>
      </c>
      <c r="C41" t="s">
        <v>363</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Whisper MS</v>
      </c>
      <c r="AA41" s="115" t="str">
        <f>IFERROR(INDEX(Расходка[Наименование расходного материала],MATCH(Расходка[[#This Row],[№]],Поиск_расходки[Индекс10],0)),"")</f>
        <v>Whisper MS</v>
      </c>
      <c r="AB41" s="115" t="str">
        <f>IFERROR(INDEX(Расходка[Наименование расходного материала],MATCH(Расходка[[#This Row],[№]],Поиск_расходки[Индекс11],0)),"")</f>
        <v>Whisper MS</v>
      </c>
      <c r="AC41" s="115" t="str">
        <f>IFERROR(INDEX(Расходка[Наименование расходного материала],MATCH(Расходка[[#This Row],[№]],Поиск_расходки[Индекс12],0)),"")</f>
        <v>Whisper MS</v>
      </c>
      <c r="AD41" s="115" t="str">
        <f>IFERROR(INDEX(Расходка[Наименование расходного материала],MATCH(Расходка[[#This Row],[№]],Поиск_расходки[Индекс13],0)),"")</f>
        <v>Whisper MS</v>
      </c>
      <c r="AF41" s="4" t="s">
        <v>6</v>
      </c>
      <c r="AG41" s="4" t="s">
        <v>440</v>
      </c>
    </row>
    <row r="42" spans="1:33" x14ac:dyDescent="0.25">
      <c r="A42">
        <v>41</v>
      </c>
      <c r="B42" t="s">
        <v>3</v>
      </c>
      <c r="C42" t="s">
        <v>364</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Winn 200T</v>
      </c>
      <c r="AA42" s="115" t="str">
        <f>IFERROR(INDEX(Расходка[Наименование расходного материала],MATCH(Расходка[[#This Row],[№]],Поиск_расходки[Индекс10],0)),"")</f>
        <v>Winn 200T</v>
      </c>
      <c r="AB42" s="115" t="str">
        <f>IFERROR(INDEX(Расходка[Наименование расходного материала],MATCH(Расходка[[#This Row],[№]],Поиск_расходки[Индекс11],0)),"")</f>
        <v>Winn 200T</v>
      </c>
      <c r="AC42" s="115" t="str">
        <f>IFERROR(INDEX(Расходка[Наименование расходного материала],MATCH(Расходка[[#This Row],[№]],Поиск_расходки[Индекс12],0)),"")</f>
        <v>Winn 200T</v>
      </c>
      <c r="AD42" s="115" t="str">
        <f>IFERROR(INDEX(Расходка[Наименование расходного материала],MATCH(Расходка[[#This Row],[№]],Поиск_расходки[Индекс13],0)),"")</f>
        <v>Winn 200T</v>
      </c>
      <c r="AF42" s="4" t="s">
        <v>6</v>
      </c>
      <c r="AG42" s="4" t="s">
        <v>441</v>
      </c>
    </row>
    <row r="43" spans="1:33" x14ac:dyDescent="0.25">
      <c r="A43">
        <v>42</v>
      </c>
      <c r="B43" t="s">
        <v>3</v>
      </c>
      <c r="C43" t="s">
        <v>347</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Проводник коронарный  1g, Angioline</v>
      </c>
      <c r="AA43" s="115" t="str">
        <f>IFERROR(INDEX(Расходка[Наименование расходного материала],MATCH(Расходка[[#This Row],[№]],Поиск_расходки[Индекс10],0)),"")</f>
        <v>Проводник коронарный  1g, Angioline</v>
      </c>
      <c r="AB43" s="115" t="str">
        <f>IFERROR(INDEX(Расходка[Наименование расходного материала],MATCH(Расходка[[#This Row],[№]],Поиск_расходки[Индекс11],0)),"")</f>
        <v>Проводник коронарный  1g, Angioline</v>
      </c>
      <c r="AC43" s="115" t="str">
        <f>IFERROR(INDEX(Расходка[Наименование расходного материала],MATCH(Расходка[[#This Row],[№]],Поиск_расходки[Индекс12],0)),"")</f>
        <v>Проводник коронарный  1g, Angioline</v>
      </c>
      <c r="AD43" s="115" t="str">
        <f>IFERROR(INDEX(Расходка[Наименование расходного материала],MATCH(Расходка[[#This Row],[№]],Поиск_расходки[Индекс13],0)),"")</f>
        <v>Проводник коронарный  1g, Angioline</v>
      </c>
      <c r="AF43" s="4" t="s">
        <v>6</v>
      </c>
      <c r="AG43" s="4" t="s">
        <v>414</v>
      </c>
    </row>
    <row r="44" spans="1:33" x14ac:dyDescent="0.25">
      <c r="A44">
        <v>43</v>
      </c>
      <c r="B44" t="s">
        <v>3</v>
      </c>
      <c r="C44" t="s">
        <v>96</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Проводник коронарный  3g, Angioline</v>
      </c>
      <c r="AA44" s="115" t="str">
        <f>IFERROR(INDEX(Расходка[Наименование расходного материала],MATCH(Расходка[[#This Row],[№]],Поиск_расходки[Индекс10],0)),"")</f>
        <v>Проводник коронарный  3g, Angioline</v>
      </c>
      <c r="AB44" s="115" t="str">
        <f>IFERROR(INDEX(Расходка[Наименование расходного материала],MATCH(Расходка[[#This Row],[№]],Поиск_расходки[Индекс11],0)),"")</f>
        <v>Проводник коронарный  3g, Angioline</v>
      </c>
      <c r="AC44" s="115" t="str">
        <f>IFERROR(INDEX(Расходка[Наименование расходного материала],MATCH(Расходка[[#This Row],[№]],Поиск_расходки[Индекс12],0)),"")</f>
        <v>Проводник коронарный  3g, Angioline</v>
      </c>
      <c r="AD44" s="115" t="str">
        <f>IFERROR(INDEX(Расходка[Наименование расходного материала],MATCH(Расходка[[#This Row],[№]],Поиск_расходки[Индекс13],0)),"")</f>
        <v>Проводник коронарный  3g, Angioline</v>
      </c>
      <c r="AF44" s="4" t="s">
        <v>6</v>
      </c>
      <c r="AG44" s="4" t="s">
        <v>442</v>
      </c>
    </row>
    <row r="45" spans="1:33" x14ac:dyDescent="0.25">
      <c r="A45">
        <v>44</v>
      </c>
      <c r="B45" t="s">
        <v>6</v>
      </c>
      <c r="C45" s="1" t="s">
        <v>278</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BMS, Integtity</v>
      </c>
      <c r="AA45" s="115" t="str">
        <f>IFERROR(INDEX(Расходка[Наименование расходного материала],MATCH(Расходка[[#This Row],[№]],Поиск_расходки[Индекс10],0)),"")</f>
        <v>BMS, Integtity</v>
      </c>
      <c r="AB45" s="115" t="str">
        <f>IFERROR(INDEX(Расходка[Наименование расходного материала],MATCH(Расходка[[#This Row],[№]],Поиск_расходки[Индекс11],0)),"")</f>
        <v>BMS, Integtity</v>
      </c>
      <c r="AC45" s="115" t="str">
        <f>IFERROR(INDEX(Расходка[Наименование расходного материала],MATCH(Расходка[[#This Row],[№]],Поиск_расходки[Индекс12],0)),"")</f>
        <v>BMS, Integtity</v>
      </c>
      <c r="AD45" s="115" t="str">
        <f>IFERROR(INDEX(Расходка[Наименование расходного материала],MATCH(Расходка[[#This Row],[№]],Поиск_расходки[Индекс13],0)),"")</f>
        <v>BMS, Integtity</v>
      </c>
      <c r="AF45" s="4" t="s">
        <v>6</v>
      </c>
      <c r="AG45" s="4" t="s">
        <v>443</v>
      </c>
    </row>
    <row r="46" spans="1:33" x14ac:dyDescent="0.25">
      <c r="A46">
        <v>45</v>
      </c>
      <c r="B46" t="s">
        <v>6</v>
      </c>
      <c r="C46" s="158" t="s">
        <v>346</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DES, Calipso</v>
      </c>
      <c r="AA46" s="115" t="str">
        <f>IFERROR(INDEX(Расходка[Наименование расходного материала],MATCH(Расходка[[#This Row],[№]],Поиск_расходки[Индекс10],0)),"")</f>
        <v>DES, Calipso</v>
      </c>
      <c r="AB46" s="115" t="str">
        <f>IFERROR(INDEX(Расходка[Наименование расходного материала],MATCH(Расходка[[#This Row],[№]],Поиск_расходки[Индекс11],0)),"")</f>
        <v>DES, Calipso</v>
      </c>
      <c r="AC46" s="115" t="str">
        <f>IFERROR(INDEX(Расходка[Наименование расходного материала],MATCH(Расходка[[#This Row],[№]],Поиск_расходки[Индекс12],0)),"")</f>
        <v>DES, Calipso</v>
      </c>
      <c r="AD46" s="115" t="str">
        <f>IFERROR(INDEX(Расходка[Наименование расходного материала],MATCH(Расходка[[#This Row],[№]],Поиск_расходки[Индекс13],0)),"")</f>
        <v>DES, Calipso</v>
      </c>
      <c r="AF46" s="4" t="s">
        <v>6</v>
      </c>
      <c r="AG46" s="4" t="s">
        <v>444</v>
      </c>
    </row>
    <row r="47" spans="1:33" x14ac:dyDescent="0.25">
      <c r="A47">
        <v>46</v>
      </c>
      <c r="B47" t="s">
        <v>6</v>
      </c>
      <c r="C47" s="158" t="s">
        <v>345</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DES, NanoMed</v>
      </c>
      <c r="AA47" s="115" t="str">
        <f>IFERROR(INDEX(Расходка[Наименование расходного материала],MATCH(Расходка[[#This Row],[№]],Поиск_расходки[Индекс10],0)),"")</f>
        <v>DES, NanoMed</v>
      </c>
      <c r="AB47" s="115" t="str">
        <f>IFERROR(INDEX(Расходка[Наименование расходного материала],MATCH(Расходка[[#This Row],[№]],Поиск_расходки[Индекс11],0)),"")</f>
        <v>DES, NanoMed</v>
      </c>
      <c r="AC47" s="115" t="str">
        <f>IFERROR(INDEX(Расходка[Наименование расходного материала],MATCH(Расходка[[#This Row],[№]],Поиск_расходки[Индекс12],0)),"")</f>
        <v>DES, NanoMed</v>
      </c>
      <c r="AD47" s="115" t="str">
        <f>IFERROR(INDEX(Расходка[Наименование расходного материала],MATCH(Расходка[[#This Row],[№]],Поиск_расходки[Индекс13],0)),"")</f>
        <v>DES, NanoMed</v>
      </c>
      <c r="AF47" s="4" t="s">
        <v>6</v>
      </c>
      <c r="AG47" s="4" t="s">
        <v>445</v>
      </c>
    </row>
    <row r="48" spans="1:33" x14ac:dyDescent="0.25">
      <c r="A48">
        <v>47</v>
      </c>
      <c r="B48" t="s">
        <v>6</v>
      </c>
      <c r="C48" s="131" t="s">
        <v>324</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1</v>
      </c>
      <c r="L48" s="116">
        <f>IF(ISNUMBER(SEARCH('Карта учёта'!$B$20,Расходка[[#This Row],[Наименование расходного материала]])),MAX($L$1:L47)+1,0)</f>
        <v>1</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DES, Resolute Integtity</v>
      </c>
      <c r="AA48" s="115" t="str">
        <f>IFERROR(INDEX(Расходка[Наименование расходного материала],MATCH(Расходка[[#This Row],[№]],Поиск_расходки[Индекс10],0)),"")</f>
        <v>DES, Resolute Integtity</v>
      </c>
      <c r="AB48" s="115" t="str">
        <f>IFERROR(INDEX(Расходка[Наименование расходного материала],MATCH(Расходка[[#This Row],[№]],Поиск_расходки[Индекс11],0)),"")</f>
        <v>DES, Resolute Integtity</v>
      </c>
      <c r="AC48" s="115" t="str">
        <f>IFERROR(INDEX(Расходка[Наименование расходного материала],MATCH(Расходка[[#This Row],[№]],Поиск_расходки[Индекс12],0)),"")</f>
        <v>DES, Resolute Integtity</v>
      </c>
      <c r="AD48" s="115" t="str">
        <f>IFERROR(INDEX(Расходка[Наименование расходного материала],MATCH(Расходка[[#This Row],[№]],Поиск_расходки[Индекс13],0)),"")</f>
        <v>DES, Resolute Integtity</v>
      </c>
      <c r="AF48" s="4" t="s">
        <v>6</v>
      </c>
      <c r="AG48" s="4" t="s">
        <v>446</v>
      </c>
    </row>
    <row r="49" spans="1:33" x14ac:dyDescent="0.25">
      <c r="A49">
        <v>48</v>
      </c>
      <c r="B49" t="s">
        <v>6</v>
      </c>
      <c r="C49" t="s">
        <v>358</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DES, Yukon Chrome PC</v>
      </c>
      <c r="AA49" s="115" t="str">
        <f>IFERROR(INDEX(Расходка[Наименование расходного материала],MATCH(Расходка[[#This Row],[№]],Поиск_расходки[Индекс10],0)),"")</f>
        <v>DES, Yukon Chrome PC</v>
      </c>
      <c r="AB49" s="115" t="str">
        <f>IFERROR(INDEX(Расходка[Наименование расходного материала],MATCH(Расходка[[#This Row],[№]],Поиск_расходки[Индекс11],0)),"")</f>
        <v>DES, Yukon Chrome PC</v>
      </c>
      <c r="AC49" s="115" t="str">
        <f>IFERROR(INDEX(Расходка[Наименование расходного материала],MATCH(Расходка[[#This Row],[№]],Поиск_расходки[Индекс12],0)),"")</f>
        <v>DES, Yukon Chrome PC</v>
      </c>
      <c r="AD49" s="115" t="str">
        <f>IFERROR(INDEX(Расходка[Наименование расходного материала],MATCH(Расходка[[#This Row],[№]],Поиск_расходки[Индекс13],0)),"")</f>
        <v>DES, Yukon Chrome PC</v>
      </c>
      <c r="AF49" s="4" t="s">
        <v>6</v>
      </c>
      <c r="AG49" s="4" t="s">
        <v>447</v>
      </c>
    </row>
    <row r="50" spans="1:33" x14ac:dyDescent="0.25">
      <c r="A50">
        <v>49</v>
      </c>
      <c r="B50" t="s">
        <v>6</v>
      </c>
      <c r="C50" s="162" t="s">
        <v>390</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DES, Firehawk</v>
      </c>
      <c r="AA50" s="115" t="str">
        <f>IFERROR(INDEX(Расходка[Наименование расходного материала],MATCH(Расходка[[#This Row],[№]],Поиск_расходки[Индекс10],0)),"")</f>
        <v>DES, Firehawk</v>
      </c>
      <c r="AB50" s="115" t="str">
        <f>IFERROR(INDEX(Расходка[Наименование расходного материала],MATCH(Расходка[[#This Row],[№]],Поиск_расходки[Индекс11],0)),"")</f>
        <v>DES, Firehawk</v>
      </c>
      <c r="AC50" s="115" t="str">
        <f>IFERROR(INDEX(Расходка[Наименование расходного материала],MATCH(Расходка[[#This Row],[№]],Поиск_расходки[Индекс12],0)),"")</f>
        <v>DES, Firehawk</v>
      </c>
      <c r="AD50" s="115" t="str">
        <f>IFERROR(INDEX(Расходка[Наименование расходного материала],MATCH(Расходка[[#This Row],[№]],Поиск_расходки[Индекс13],0)),"")</f>
        <v>DES, Firehawk</v>
      </c>
      <c r="AF50" s="4" t="s">
        <v>6</v>
      </c>
      <c r="AG50" s="4" t="s">
        <v>448</v>
      </c>
    </row>
    <row r="51" spans="1:33" x14ac:dyDescent="0.25">
      <c r="A51">
        <v>50</v>
      </c>
      <c r="B51" t="s">
        <v>6</v>
      </c>
      <c r="C51" t="s">
        <v>389</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DES, Resolute Onyx</v>
      </c>
      <c r="AA51" s="115" t="str">
        <f>IFERROR(INDEX(Расходка[Наименование расходного материала],MATCH(Расходка[[#This Row],[№]],Поиск_расходки[Индекс10],0)),"")</f>
        <v>DES, Resolute Onyx</v>
      </c>
      <c r="AB51" s="115" t="str">
        <f>IFERROR(INDEX(Расходка[Наименование расходного материала],MATCH(Расходка[[#This Row],[№]],Поиск_расходки[Индекс11],0)),"")</f>
        <v>DES, Resolute Onyx</v>
      </c>
      <c r="AC51" s="115" t="str">
        <f>IFERROR(INDEX(Расходка[Наименование расходного материала],MATCH(Расходка[[#This Row],[№]],Поиск_расходки[Индекс12],0)),"")</f>
        <v>DES, Resolute Onyx</v>
      </c>
      <c r="AD51" s="115" t="str">
        <f>IFERROR(INDEX(Расходка[Наименование расходного материала],MATCH(Расходка[[#This Row],[№]],Поиск_расходки[Индекс13],0)),"")</f>
        <v>DES, Resolute Onyx</v>
      </c>
      <c r="AF51" s="4" t="s">
        <v>6</v>
      </c>
      <c r="AG51" s="4" t="s">
        <v>449</v>
      </c>
    </row>
    <row r="52" spans="1:33" x14ac:dyDescent="0.25">
      <c r="A52">
        <v>51</v>
      </c>
      <c r="B52" t="s">
        <v>95</v>
      </c>
      <c r="C52" s="1" t="s">
        <v>325</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Guidezilla™ II 6F</v>
      </c>
      <c r="AA52" s="115" t="str">
        <f>IFERROR(INDEX(Расходка[Наименование расходного материала],MATCH(Расходка[[#This Row],[№]],Поиск_расходки[Индекс10],0)),"")</f>
        <v>Guidezilla™ II 6F</v>
      </c>
      <c r="AB52" s="115" t="str">
        <f>IFERROR(INDEX(Расходка[Наименование расходного материала],MATCH(Расходка[[#This Row],[№]],Поиск_расходки[Индекс11],0)),"")</f>
        <v>Guidezilla™ II 6F</v>
      </c>
      <c r="AC52" s="115" t="str">
        <f>IFERROR(INDEX(Расходка[Наименование расходного материала],MATCH(Расходка[[#This Row],[№]],Поиск_расходки[Индекс12],0)),"")</f>
        <v>Guidezilla™ II 6F</v>
      </c>
      <c r="AD52" s="115" t="str">
        <f>IFERROR(INDEX(Расходка[Наименование расходного материала],MATCH(Расходка[[#This Row],[№]],Поиск_расходки[Индекс13],0)),"")</f>
        <v>Guidezilla™ II 6F</v>
      </c>
      <c r="AF52" s="4" t="s">
        <v>6</v>
      </c>
      <c r="AG52" s="4" t="s">
        <v>450</v>
      </c>
    </row>
    <row r="53" spans="1:33" x14ac:dyDescent="0.25">
      <c r="A53">
        <v>52</v>
      </c>
      <c r="B53" t="s">
        <v>95</v>
      </c>
      <c r="C53" s="1" t="s">
        <v>344</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Telescope ™ II 6F</v>
      </c>
      <c r="AA53" s="115" t="str">
        <f>IFERROR(INDEX(Расходка[Наименование расходного материала],MATCH(Расходка[[#This Row],[№]],Поиск_расходки[Индекс10],0)),"")</f>
        <v>Telescope ™ II 6F</v>
      </c>
      <c r="AB53" s="115" t="str">
        <f>IFERROR(INDEX(Расходка[Наименование расходного материала],MATCH(Расходка[[#This Row],[№]],Поиск_расходки[Индекс11],0)),"")</f>
        <v>Telescope ™ II 6F</v>
      </c>
      <c r="AC53" s="115" t="str">
        <f>IFERROR(INDEX(Расходка[Наименование расходного материала],MATCH(Расходка[[#This Row],[№]],Поиск_расходки[Индекс12],0)),"")</f>
        <v>Telescope ™ II 6F</v>
      </c>
      <c r="AD53" s="115" t="str">
        <f>IFERROR(INDEX(Расходка[Наименование расходного материала],MATCH(Расходка[[#This Row],[№]],Поиск_расходки[Индекс13],0)),"")</f>
        <v>Telescope ™ II 6F</v>
      </c>
      <c r="AF53" s="4" t="s">
        <v>6</v>
      </c>
      <c r="AG53" s="4" t="s">
        <v>451</v>
      </c>
    </row>
    <row r="54" spans="1:33" x14ac:dyDescent="0.25">
      <c r="A54">
        <v>53</v>
      </c>
      <c r="B54" t="s">
        <v>4</v>
      </c>
      <c r="C54" t="s">
        <v>351</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Launcher 6F AL 1</v>
      </c>
      <c r="AA54" s="115" t="str">
        <f>IFERROR(INDEX(Расходка[Наименование расходного материала],MATCH(Расходка[[#This Row],[№]],Поиск_расходки[Индекс10],0)),"")</f>
        <v>Launcher 6F AL 1</v>
      </c>
      <c r="AB54" s="115" t="str">
        <f>IFERROR(INDEX(Расходка[Наименование расходного материала],MATCH(Расходка[[#This Row],[№]],Поиск_расходки[Индекс11],0)),"")</f>
        <v>Launcher 6F AL 1</v>
      </c>
      <c r="AC54" s="115" t="str">
        <f>IFERROR(INDEX(Расходка[Наименование расходного материала],MATCH(Расходка[[#This Row],[№]],Поиск_расходки[Индекс12],0)),"")</f>
        <v>Launcher 6F AL 1</v>
      </c>
      <c r="AD54" s="115" t="str">
        <f>IFERROR(INDEX(Расходка[Наименование расходного материала],MATCH(Расходка[[#This Row],[№]],Поиск_расходки[Индекс13],0)),"")</f>
        <v>Launcher 6F AL 1</v>
      </c>
      <c r="AF54" s="4" t="s">
        <v>6</v>
      </c>
      <c r="AG54" s="4" t="s">
        <v>452</v>
      </c>
    </row>
    <row r="55" spans="1:33" x14ac:dyDescent="0.25">
      <c r="A55">
        <v>54</v>
      </c>
      <c r="B55" t="s">
        <v>4</v>
      </c>
      <c r="C55" t="s">
        <v>352</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Launcher 6F AL 2</v>
      </c>
      <c r="AA55" s="115" t="str">
        <f>IFERROR(INDEX(Расходка[Наименование расходного материала],MATCH(Расходка[[#This Row],[№]],Поиск_расходки[Индекс10],0)),"")</f>
        <v>Launcher 6F AL 2</v>
      </c>
      <c r="AB55" s="115" t="str">
        <f>IFERROR(INDEX(Расходка[Наименование расходного материала],MATCH(Расходка[[#This Row],[№]],Поиск_расходки[Индекс11],0)),"")</f>
        <v>Launcher 6F AL 2</v>
      </c>
      <c r="AC55" s="115" t="str">
        <f>IFERROR(INDEX(Расходка[Наименование расходного материала],MATCH(Расходка[[#This Row],[№]],Поиск_расходки[Индекс12],0)),"")</f>
        <v>Launcher 6F AL 2</v>
      </c>
      <c r="AD55" s="115" t="str">
        <f>IFERROR(INDEX(Расходка[Наименование расходного материала],MATCH(Расходка[[#This Row],[№]],Поиск_расходки[Индекс13],0)),"")</f>
        <v>Launcher 6F AL 2</v>
      </c>
      <c r="AF55" s="4" t="s">
        <v>6</v>
      </c>
      <c r="AG55" s="4" t="s">
        <v>453</v>
      </c>
    </row>
    <row r="56" spans="1:33" x14ac:dyDescent="0.25">
      <c r="A56">
        <v>55</v>
      </c>
      <c r="B56" t="s">
        <v>4</v>
      </c>
      <c r="C56" t="s">
        <v>326</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1</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Launcher 6F EBU 3.5</v>
      </c>
      <c r="AA56" s="115" t="str">
        <f>IFERROR(INDEX(Расходка[Наименование расходного материала],MATCH(Расходка[[#This Row],[№]],Поиск_расходки[Индекс10],0)),"")</f>
        <v>Launcher 6F EBU 3.5</v>
      </c>
      <c r="AB56" s="115" t="str">
        <f>IFERROR(INDEX(Расходка[Наименование расходного материала],MATCH(Расходка[[#This Row],[№]],Поиск_расходки[Индекс11],0)),"")</f>
        <v>Launcher 6F EBU 3.5</v>
      </c>
      <c r="AC56" s="115" t="str">
        <f>IFERROR(INDEX(Расходка[Наименование расходного материала],MATCH(Расходка[[#This Row],[№]],Поиск_расходки[Индекс12],0)),"")</f>
        <v>Launcher 6F EBU 3.5</v>
      </c>
      <c r="AD56" s="115" t="str">
        <f>IFERROR(INDEX(Расходка[Наименование расходного материала],MATCH(Расходка[[#This Row],[№]],Поиск_расходки[Индекс13],0)),"")</f>
        <v>Launcher 6F EBU 3.5</v>
      </c>
      <c r="AF56" s="4" t="s">
        <v>6</v>
      </c>
      <c r="AG56" s="4" t="s">
        <v>454</v>
      </c>
    </row>
    <row r="57" spans="1:33" x14ac:dyDescent="0.25">
      <c r="A57">
        <v>56</v>
      </c>
      <c r="B57" t="s">
        <v>4</v>
      </c>
      <c r="C57" t="s">
        <v>327</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Launcher 6F EBU 4.0</v>
      </c>
      <c r="AA57" s="115" t="str">
        <f>IFERROR(INDEX(Расходка[Наименование расходного материала],MATCH(Расходка[[#This Row],[№]],Поиск_расходки[Индекс10],0)),"")</f>
        <v>Launcher 6F EBU 4.0</v>
      </c>
      <c r="AB57" s="115" t="str">
        <f>IFERROR(INDEX(Расходка[Наименование расходного материала],MATCH(Расходка[[#This Row],[№]],Поиск_расходки[Индекс11],0)),"")</f>
        <v>Launcher 6F EBU 4.0</v>
      </c>
      <c r="AC57" s="115" t="str">
        <f>IFERROR(INDEX(Расходка[Наименование расходного материала],MATCH(Расходка[[#This Row],[№]],Поиск_расходки[Индекс12],0)),"")</f>
        <v>Launcher 6F EBU 4.0</v>
      </c>
      <c r="AD57" s="115" t="str">
        <f>IFERROR(INDEX(Расходка[Наименование расходного материала],MATCH(Расходка[[#This Row],[№]],Поиск_расходки[Индекс13],0)),"")</f>
        <v>Launcher 6F EBU 4.0</v>
      </c>
      <c r="AF57" s="4" t="s">
        <v>6</v>
      </c>
      <c r="AG57" s="4" t="s">
        <v>455</v>
      </c>
    </row>
    <row r="58" spans="1:33" x14ac:dyDescent="0.25">
      <c r="A58">
        <v>57</v>
      </c>
      <c r="B58" t="s">
        <v>4</v>
      </c>
      <c r="C58" t="s">
        <v>328</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Launcher 6F JL 3.5</v>
      </c>
      <c r="AA58" s="115" t="str">
        <f>IFERROR(INDEX(Расходка[Наименование расходного материала],MATCH(Расходка[[#This Row],[№]],Поиск_расходки[Индекс10],0)),"")</f>
        <v>Launcher 6F JL 3.5</v>
      </c>
      <c r="AB58" s="115" t="str">
        <f>IFERROR(INDEX(Расходка[Наименование расходного материала],MATCH(Расходка[[#This Row],[№]],Поиск_расходки[Индекс11],0)),"")</f>
        <v>Launcher 6F JL 3.5</v>
      </c>
      <c r="AC58" s="115" t="str">
        <f>IFERROR(INDEX(Расходка[Наименование расходного материала],MATCH(Расходка[[#This Row],[№]],Поиск_расходки[Индекс12],0)),"")</f>
        <v>Launcher 6F JL 3.5</v>
      </c>
      <c r="AD58" s="115" t="str">
        <f>IFERROR(INDEX(Расходка[Наименование расходного материала],MATCH(Расходка[[#This Row],[№]],Поиск_расходки[Индекс13],0)),"")</f>
        <v>Launcher 6F JL 3.5</v>
      </c>
      <c r="AF58" s="4" t="s">
        <v>6</v>
      </c>
      <c r="AG58" s="4" t="s">
        <v>456</v>
      </c>
    </row>
    <row r="59" spans="1:33" x14ac:dyDescent="0.25">
      <c r="A59">
        <v>58</v>
      </c>
      <c r="B59" t="s">
        <v>4</v>
      </c>
      <c r="C59" t="s">
        <v>329</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Launcher 6F JL 4.0</v>
      </c>
      <c r="AA59" s="115" t="str">
        <f>IFERROR(INDEX(Расходка[Наименование расходного материала],MATCH(Расходка[[#This Row],[№]],Поиск_расходки[Индекс10],0)),"")</f>
        <v>Launcher 6F JL 4.0</v>
      </c>
      <c r="AB59" s="115" t="str">
        <f>IFERROR(INDEX(Расходка[Наименование расходного материала],MATCH(Расходка[[#This Row],[№]],Поиск_расходки[Индекс11],0)),"")</f>
        <v>Launcher 6F JL 4.0</v>
      </c>
      <c r="AC59" s="115" t="str">
        <f>IFERROR(INDEX(Расходка[Наименование расходного материала],MATCH(Расходка[[#This Row],[№]],Поиск_расходки[Индекс12],0)),"")</f>
        <v>Launcher 6F JL 4.0</v>
      </c>
      <c r="AD59" s="115" t="str">
        <f>IFERROR(INDEX(Расходка[Наименование расходного материала],MATCH(Расходка[[#This Row],[№]],Поиск_расходки[Индекс13],0)),"")</f>
        <v>Launcher 6F JL 4.0</v>
      </c>
      <c r="AF59" s="4" t="s">
        <v>6</v>
      </c>
      <c r="AG59" s="4" t="s">
        <v>457</v>
      </c>
    </row>
    <row r="60" spans="1:33" x14ac:dyDescent="0.25">
      <c r="A60">
        <v>59</v>
      </c>
      <c r="B60" t="s">
        <v>4</v>
      </c>
      <c r="C60" t="s">
        <v>335</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Launcher 6F JL 4.5</v>
      </c>
      <c r="AA60" s="115" t="str">
        <f>IFERROR(INDEX(Расходка[Наименование расходного материала],MATCH(Расходка[[#This Row],[№]],Поиск_расходки[Индекс10],0)),"")</f>
        <v>Launcher 6F JL 4.5</v>
      </c>
      <c r="AB60" s="115" t="str">
        <f>IFERROR(INDEX(Расходка[Наименование расходного материала],MATCH(Расходка[[#This Row],[№]],Поиск_расходки[Индекс11],0)),"")</f>
        <v>Launcher 6F JL 4.5</v>
      </c>
      <c r="AC60" s="115" t="str">
        <f>IFERROR(INDEX(Расходка[Наименование расходного материала],MATCH(Расходка[[#This Row],[№]],Поиск_расходки[Индекс12],0)),"")</f>
        <v>Launcher 6F JL 4.5</v>
      </c>
      <c r="AD60" s="115" t="str">
        <f>IFERROR(INDEX(Расходка[Наименование расходного материала],MATCH(Расходка[[#This Row],[№]],Поиск_расходки[Индекс13],0)),"")</f>
        <v>Launcher 6F JL 4.5</v>
      </c>
      <c r="AF60" s="4" t="s">
        <v>6</v>
      </c>
      <c r="AG60" s="4" t="s">
        <v>458</v>
      </c>
    </row>
    <row r="61" spans="1:33" x14ac:dyDescent="0.25">
      <c r="A61">
        <v>60</v>
      </c>
      <c r="B61" t="s">
        <v>4</v>
      </c>
      <c r="C61" t="s">
        <v>330</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Launcher 6F JR 3.5</v>
      </c>
      <c r="AA61" s="115" t="str">
        <f>IFERROR(INDEX(Расходка[Наименование расходного материала],MATCH(Расходка[[#This Row],[№]],Поиск_расходки[Индекс10],0)),"")</f>
        <v>Launcher 6F JR 3.5</v>
      </c>
      <c r="AB61" s="115" t="str">
        <f>IFERROR(INDEX(Расходка[Наименование расходного материала],MATCH(Расходка[[#This Row],[№]],Поиск_расходки[Индекс11],0)),"")</f>
        <v>Launcher 6F JR 3.5</v>
      </c>
      <c r="AC61" s="115" t="str">
        <f>IFERROR(INDEX(Расходка[Наименование расходного материала],MATCH(Расходка[[#This Row],[№]],Поиск_расходки[Индекс12],0)),"")</f>
        <v>Launcher 6F JR 3.5</v>
      </c>
      <c r="AD61" s="115" t="str">
        <f>IFERROR(INDEX(Расходка[Наименование расходного материала],MATCH(Расходка[[#This Row],[№]],Поиск_расходки[Индекс13],0)),"")</f>
        <v>Launcher 6F JR 3.5</v>
      </c>
      <c r="AF61" s="4" t="s">
        <v>6</v>
      </c>
      <c r="AG61" s="4" t="s">
        <v>419</v>
      </c>
    </row>
    <row r="62" spans="1:33" x14ac:dyDescent="0.25">
      <c r="A62">
        <v>61</v>
      </c>
      <c r="B62" t="s">
        <v>4</v>
      </c>
      <c r="C62" t="s">
        <v>331</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0</v>
      </c>
      <c r="J62" s="116">
        <f>IF(ISNUMBER(SEARCH('Карта учёта'!$B$18,Расходка[[#This Row],[Наименование расходного материала]])),MAX($J$1:J61)+1,0)</f>
        <v>0</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Launcher 6F JR 4.0</v>
      </c>
      <c r="AA62" s="115" t="str">
        <f>IFERROR(INDEX(Расходка[Наименование расходного материала],MATCH(Расходка[[#This Row],[№]],Поиск_расходки[Индекс10],0)),"")</f>
        <v>Launcher 6F JR 4.0</v>
      </c>
      <c r="AB62" s="115" t="str">
        <f>IFERROR(INDEX(Расходка[Наименование расходного материала],MATCH(Расходка[[#This Row],[№]],Поиск_расходки[Индекс11],0)),"")</f>
        <v>Launcher 6F JR 4.0</v>
      </c>
      <c r="AC62" s="115" t="str">
        <f>IFERROR(INDEX(Расходка[Наименование расходного материала],MATCH(Расходка[[#This Row],[№]],Поиск_расходки[Индекс12],0)),"")</f>
        <v>Launcher 6F JR 4.0</v>
      </c>
      <c r="AD62" s="115" t="str">
        <f>IFERROR(INDEX(Расходка[Наименование расходного материала],MATCH(Расходка[[#This Row],[№]],Поиск_расходки[Индекс13],0)),"")</f>
        <v>Launcher 6F JR 4.0</v>
      </c>
      <c r="AF62" s="4" t="s">
        <v>6</v>
      </c>
      <c r="AG62" s="4" t="s">
        <v>459</v>
      </c>
    </row>
    <row r="63" spans="1:33" x14ac:dyDescent="0.25">
      <c r="A63">
        <v>62</v>
      </c>
      <c r="B63" t="s">
        <v>4</v>
      </c>
      <c r="C63" t="s">
        <v>341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Launcher 7F JL 3.5</v>
      </c>
      <c r="AA63" s="115" t="str">
        <f>IFERROR(INDEX(Расходка[Наименование расходного материала],MATCH(Расходка[[#This Row],[№]],Поиск_расходки[Индекс10],0)),"")</f>
        <v>Launcher 7F JL 3.5</v>
      </c>
      <c r="AB63" s="115" t="str">
        <f>IFERROR(INDEX(Расходка[Наименование расходного материала],MATCH(Расходка[[#This Row],[№]],Поиск_расходки[Индекс11],0)),"")</f>
        <v>Launcher 7F JL 3.5</v>
      </c>
      <c r="AC63" s="115" t="str">
        <f>IFERROR(INDEX(Расходка[Наименование расходного материала],MATCH(Расходка[[#This Row],[№]],Поиск_расходки[Индекс12],0)),"")</f>
        <v>Launcher 7F JL 3.5</v>
      </c>
      <c r="AD63" s="115" t="str">
        <f>IFERROR(INDEX(Расходка[Наименование расходного материала],MATCH(Расходка[[#This Row],[№]],Поиск_расходки[Индекс13],0)),"")</f>
        <v>Launcher 7F JL 3.5</v>
      </c>
      <c r="AF63" s="4" t="s">
        <v>6</v>
      </c>
      <c r="AG63" s="4" t="s">
        <v>460</v>
      </c>
    </row>
    <row r="64" spans="1:33" x14ac:dyDescent="0.25">
      <c r="A64">
        <v>63</v>
      </c>
      <c r="B64" t="s">
        <v>4</v>
      </c>
      <c r="C64" t="s">
        <v>340</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Launcher 7F JL 4.0</v>
      </c>
      <c r="AA64" s="115" t="str">
        <f>IFERROR(INDEX(Расходка[Наименование расходного материала],MATCH(Расходка[[#This Row],[№]],Поиск_расходки[Индекс10],0)),"")</f>
        <v>Launcher 7F JL 4.0</v>
      </c>
      <c r="AB64" s="115" t="str">
        <f>IFERROR(INDEX(Расходка[Наименование расходного материала],MATCH(Расходка[[#This Row],[№]],Поиск_расходки[Индекс11],0)),"")</f>
        <v>Launcher 7F JL 4.0</v>
      </c>
      <c r="AC64" s="115" t="str">
        <f>IFERROR(INDEX(Расходка[Наименование расходного материала],MATCH(Расходка[[#This Row],[№]],Поиск_расходки[Индекс12],0)),"")</f>
        <v>Launcher 7F JL 4.0</v>
      </c>
      <c r="AD64" s="115" t="str">
        <f>IFERROR(INDEX(Расходка[Наименование расходного материала],MATCH(Расходка[[#This Row],[№]],Поиск_расходки[Индекс13],0)),"")</f>
        <v>Launcher 7F JL 4.0</v>
      </c>
      <c r="AF64" s="4" t="s">
        <v>6</v>
      </c>
      <c r="AG64" s="4" t="s">
        <v>461</v>
      </c>
    </row>
    <row r="65" spans="1:33" x14ac:dyDescent="0.25">
      <c r="A65">
        <v>64</v>
      </c>
      <c r="B65" t="s">
        <v>301</v>
      </c>
      <c r="C65" s="1" t="s">
        <v>332</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Angio-Seal™ VIP</v>
      </c>
      <c r="AA65" s="115" t="str">
        <f>IFERROR(INDEX(Расходка[Наименование расходного материала],MATCH(Расходка[[#This Row],[№]],Поиск_расходки[Индекс10],0)),"")</f>
        <v>Angio-Seal™ VIP</v>
      </c>
      <c r="AB65" s="115" t="str">
        <f>IFERROR(INDEX(Расходка[Наименование расходного материала],MATCH(Расходка[[#This Row],[№]],Поиск_расходки[Индекс11],0)),"")</f>
        <v>Angio-Seal™ VIP</v>
      </c>
      <c r="AC65" s="115" t="str">
        <f>IFERROR(INDEX(Расходка[Наименование расходного материала],MATCH(Расходка[[#This Row],[№]],Поиск_расходки[Индекс12],0)),"")</f>
        <v>Angio-Seal™ VIP</v>
      </c>
      <c r="AD65" s="115" t="str">
        <f>IFERROR(INDEX(Расходка[Наименование расходного материала],MATCH(Расходка[[#This Row],[№]],Поиск_расходки[Индекс13],0)),"")</f>
        <v>Angio-Seal™ VIP</v>
      </c>
      <c r="AF65" s="4" t="s">
        <v>6</v>
      </c>
      <c r="AG65" s="4" t="s">
        <v>462</v>
      </c>
    </row>
    <row r="66" spans="1:33" x14ac:dyDescent="0.25">
      <c r="A66">
        <v>65</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0</v>
      </c>
      <c r="N66" s="116">
        <f>IF(ISNUMBER(SEARCH('Карта учёта'!$B$22,Расходка[[#This Row],[Наименование расходного материала]])),MAX($N$1:N65)+1,0)</f>
        <v>0</v>
      </c>
      <c r="O66" s="116">
        <f>IF(ISNUMBER(SEARCH('Карта учёта'!$B$23,Расходка[[#This Row],[Наименование расходного материала]])),MAX($O$1:O65)+1,0)</f>
        <v>0</v>
      </c>
      <c r="P66" s="116">
        <f>IF(ISNUMBER(SEARCH('Карта учёта'!$B$24,Расходка[[#This Row],[Наименование расходного материала]])),MAX($P$1:P65)+1,0)</f>
        <v>0</v>
      </c>
      <c r="Q66" s="116">
        <f>IF(ISNUMBER(SEARCH('Карта учёта'!$B$25,Расходка[[#This Row],[Наименование расходного материала]])),MAX($Q$1:Q65)+1,0)</f>
        <v>0</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
      </c>
      <c r="AA66" s="115" t="str">
        <f>IFERROR(INDEX(Расходка[Наименование расходного материала],MATCH(Расходка[[#This Row],[№]],Поиск_расходки[Индекс10],0)),"")</f>
        <v/>
      </c>
      <c r="AB66" s="115" t="str">
        <f>IFERROR(INDEX(Расходка[Наименование расходного материала],MATCH(Расходка[[#This Row],[№]],Поиск_расходки[Индекс11],0)),"")</f>
        <v/>
      </c>
      <c r="AC66" s="115" t="str">
        <f>IFERROR(INDEX(Расходка[Наименование расходного материала],MATCH(Расходка[[#This Row],[№]],Поиск_расходки[Индекс12],0)),"")</f>
        <v/>
      </c>
      <c r="AD66" s="115" t="str">
        <f>IFERROR(INDEX(Расходка[Наименование расходного материала],MATCH(Расходка[[#This Row],[№]],Поиск_расходки[Индекс13],0)),"")</f>
        <v/>
      </c>
      <c r="AF66" s="4" t="s">
        <v>6</v>
      </c>
      <c r="AG66" s="4" t="s">
        <v>463</v>
      </c>
    </row>
    <row r="67" spans="1:33" x14ac:dyDescent="0.25">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учёта'!$B$17,Расходка[[#This Row],[Наименование расходного материала]])),MAX($I$1:I66)+1,0)</f>
        <v>0</v>
      </c>
      <c r="J67" s="199">
        <f>IF(ISNUMBER(SEARCH('Карта учёта'!$B$18,Расходка[[#This Row],[Наименование расходного материала]])),MAX($J$1:J66)+1,0)</f>
        <v>0</v>
      </c>
      <c r="K67" s="199">
        <f>IF(ISNUMBER(SEARCH('Карта учёта'!$B$19,Расходка[[#This Row],[Наименование расходного материала]])),MAX($K$1:K66)+1,0)</f>
        <v>0</v>
      </c>
      <c r="L67" s="199">
        <f>IF(ISNUMBER(SEARCH('Карта учёта'!$B$20,Расходка[[#This Row],[Наименование расходного материала]])),MAX($L$1:L66)+1,0)</f>
        <v>0</v>
      </c>
      <c r="M67" s="199">
        <f>IF(ISNUMBER(SEARCH('Карта учёта'!$B$21,Расходка[[#This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464</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учёта'!$B$17,Расходка[[#This Row],[Наименование расходного материала]])),MAX($I$1:I67)+1,0)</f>
        <v>0</v>
      </c>
      <c r="J68" s="199">
        <f>IF(ISNUMBER(SEARCH('Карта учёта'!$B$18,Расходка[[#This Row],[Наименование расходного материала]])),MAX($J$1:J67)+1,0)</f>
        <v>0</v>
      </c>
      <c r="K68" s="199">
        <f>IF(ISNUMBER(SEARCH('Карта учёта'!$B$19,Расходка[[#This Row],[Наименование расходного материала]])),MAX($K$1:K67)+1,0)</f>
        <v>0</v>
      </c>
      <c r="L68" s="199">
        <f>IF(ISNUMBER(SEARCH('Карта учёта'!$B$20,Расходка[[#This Row],[Наименование расходного материала]])),MAX($L$1:L67)+1,0)</f>
        <v>0</v>
      </c>
      <c r="M68" s="199">
        <f>IF(ISNUMBER(SEARCH('Карта учёта'!$B$21,Расходка[[#This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465</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учёта'!$B$17,Расходка[[#This Row],[Наименование расходного материала]])),MAX($I$1:I68)+1,0)</f>
        <v>0</v>
      </c>
      <c r="J69" s="199">
        <f>IF(ISNUMBER(SEARCH('Карта учёта'!$B$18,Расходка[[#This Row],[Наименование расходного материала]])),MAX($J$1:J68)+1,0)</f>
        <v>0</v>
      </c>
      <c r="K69" s="199">
        <f>IF(ISNUMBER(SEARCH('Карта учёта'!$B$19,Расходка[[#This Row],[Наименование расходного материала]])),MAX($K$1:K68)+1,0)</f>
        <v>0</v>
      </c>
      <c r="L69" s="199">
        <f>IF(ISNUMBER(SEARCH('Карта учёта'!$B$20,Расходка[[#This Row],[Наименование расходного материала]])),MAX($L$1:L68)+1,0)</f>
        <v>0</v>
      </c>
      <c r="M69" s="199">
        <f>IF(ISNUMBER(SEARCH('Карта учёта'!$B$21,Расходка[[#This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466</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учёта'!$B$17,Расходка[[#This Row],[Наименование расходного материала]])),MAX($I$1:I69)+1,0)</f>
        <v>0</v>
      </c>
      <c r="J70" s="199">
        <f>IF(ISNUMBER(SEARCH('Карта учёта'!$B$18,Расходка[[#This Row],[Наименование расходного материала]])),MAX($J$1:J69)+1,0)</f>
        <v>0</v>
      </c>
      <c r="K70" s="199">
        <f>IF(ISNUMBER(SEARCH('Карта учёта'!$B$19,Расходка[[#This Row],[Наименование расходного материала]])),MAX($K$1:K69)+1,0)</f>
        <v>0</v>
      </c>
      <c r="L70" s="199">
        <f>IF(ISNUMBER(SEARCH('Карта учёта'!$B$20,Расходка[[#This Row],[Наименование расходного материала]])),MAX($L$1:L69)+1,0)</f>
        <v>0</v>
      </c>
      <c r="M70" s="199">
        <f>IF(ISNUMBER(SEARCH('Карта учёта'!$B$21,Расходка[[#This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6"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511</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2023-08-07T13:53:19Z</cp:lastPrinted>
  <dcterms:created xsi:type="dcterms:W3CDTF">2015-06-05T18:19:34Z</dcterms:created>
  <dcterms:modified xsi:type="dcterms:W3CDTF">2023-08-07T13:59:04Z</dcterms:modified>
</cp:coreProperties>
</file>