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8_{7115B96E-C1CB-47E1-8DC7-6E11A4CA37B6}"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8" i="1"/>
  <c r="R69" i="1"/>
  <c r="R70" i="1"/>
  <c r="S68" i="1"/>
  <c r="S69" i="1"/>
  <c r="S70" i="1"/>
  <c r="T68" i="1"/>
  <c r="T69" i="1"/>
  <c r="T70" i="1"/>
  <c r="U68" i="1"/>
  <c r="U69" i="1"/>
  <c r="U70" i="1"/>
  <c r="V68" i="1"/>
  <c r="V69" i="1"/>
  <c r="V70" i="1"/>
  <c r="W68" i="1"/>
  <c r="W69" i="1"/>
  <c r="W70" i="1"/>
  <c r="X68" i="1"/>
  <c r="X69" i="1"/>
  <c r="X70" i="1"/>
  <c r="Y68" i="1"/>
  <c r="Y69" i="1"/>
  <c r="Y70" i="1"/>
  <c r="Z68" i="1"/>
  <c r="Z69" i="1"/>
  <c r="Z70" i="1"/>
  <c r="AA68" i="1"/>
  <c r="AA69" i="1"/>
  <c r="AA70" i="1"/>
  <c r="AB68" i="1"/>
  <c r="AB69" i="1"/>
  <c r="AB70" i="1"/>
  <c r="AC68" i="1"/>
  <c r="AC69" i="1"/>
  <c r="AC70"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E8" i="1"/>
  <c r="E9" i="1" s="1"/>
  <c r="Q7" i="1"/>
  <c r="E10" i="1"/>
  <c r="J7" i="1"/>
  <c r="G8" i="1"/>
  <c r="N9" i="1"/>
  <c r="I7" i="1"/>
  <c r="F7" i="1"/>
  <c r="M7" i="1"/>
  <c r="H8" i="1"/>
  <c r="L9" i="1"/>
  <c r="K8" i="1"/>
  <c r="P13" i="1" l="1"/>
  <c r="P14" i="1" s="1"/>
  <c r="O11" i="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M15" i="1"/>
  <c r="M16" i="1" s="1"/>
  <c r="M17" i="1" s="1"/>
  <c r="P59" i="1"/>
  <c r="P60" i="1" s="1"/>
  <c r="P61" i="1" s="1"/>
  <c r="P62" i="1" s="1"/>
  <c r="P63" i="1" s="1"/>
  <c r="P64" i="1" s="1"/>
  <c r="P65" i="1" s="1"/>
  <c r="J12" i="1"/>
  <c r="J13" i="1" s="1"/>
  <c r="J14" i="1" s="1"/>
  <c r="J15" i="1" s="1"/>
  <c r="J16" i="1" s="1"/>
  <c r="R61" i="1"/>
  <c r="Q58" i="1"/>
  <c r="N14" i="1"/>
  <c r="N15" i="1" s="1"/>
  <c r="O57" i="1"/>
  <c r="I15" i="1"/>
  <c r="I16" i="1" s="1"/>
  <c r="I17" i="1" s="1"/>
  <c r="H16" i="1"/>
  <c r="H17" i="1" s="1"/>
  <c r="K13" i="1"/>
  <c r="K14" i="1" s="1"/>
  <c r="L16" i="1"/>
  <c r="G14" i="1"/>
  <c r="AC66" i="1" l="1"/>
  <c r="P66" i="1"/>
  <c r="AC67" i="1" s="1"/>
  <c r="R66" i="1"/>
  <c r="R67" i="1"/>
  <c r="R64" i="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O61" i="1"/>
  <c r="K28" i="1"/>
  <c r="K29" i="1" s="1"/>
  <c r="AD26" i="1"/>
  <c r="G21" i="1"/>
  <c r="G22" i="1" s="1"/>
  <c r="G23" i="1" s="1"/>
  <c r="H25" i="1"/>
  <c r="I28" i="1"/>
  <c r="M23" i="1"/>
  <c r="J25" i="1"/>
  <c r="N23" i="1"/>
  <c r="L21" i="1"/>
  <c r="F22" i="1"/>
  <c r="AD66" i="1" l="1"/>
  <c r="Q66" i="1"/>
  <c r="AD67" i="1" s="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6" i="1" l="1"/>
  <c r="O66" i="1"/>
  <c r="AB67" i="1" s="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W66" i="1" l="1"/>
  <c r="W67" i="1"/>
  <c r="H65" i="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66" i="1" l="1"/>
  <c r="U67" i="1"/>
  <c r="U46" i="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I66" i="1" s="1"/>
  <c r="F52" i="1"/>
  <c r="AD36" i="1"/>
  <c r="G48" i="1"/>
  <c r="K48" i="1"/>
  <c r="L36" i="1"/>
  <c r="M35" i="1"/>
  <c r="AC17" i="1"/>
  <c r="N34" i="1"/>
  <c r="N35" i="1" s="1"/>
  <c r="N36" i="1" s="1"/>
  <c r="N37" i="1" s="1"/>
  <c r="N38" i="1" s="1"/>
  <c r="N39" i="1" s="1"/>
  <c r="N40" i="1" s="1"/>
  <c r="N41" i="1" s="1"/>
  <c r="N42" i="1" s="1"/>
  <c r="AB17" i="1"/>
  <c r="V66" i="1" l="1"/>
  <c r="V67" i="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42" i="1" s="1"/>
  <c r="K52" i="1"/>
  <c r="K53" i="1" s="1"/>
  <c r="G51" i="1"/>
  <c r="AD39" i="1"/>
  <c r="AC35" i="1"/>
  <c r="AC23" i="1"/>
  <c r="AB46" i="1"/>
  <c r="N45" i="1"/>
  <c r="AC44" i="1"/>
  <c r="L40" i="1"/>
  <c r="M38" i="1"/>
  <c r="M39" i="1" s="1"/>
  <c r="M40" i="1" s="1"/>
  <c r="S66" i="1" l="1"/>
  <c r="S67" i="1"/>
  <c r="S57" i="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K66" i="1" s="1"/>
  <c r="AC47" i="1"/>
  <c r="AB23" i="1"/>
  <c r="AC46" i="1"/>
  <c r="AB47" i="1"/>
  <c r="M41" i="1"/>
  <c r="L41" i="1"/>
  <c r="X66" i="1" l="1"/>
  <c r="X67" i="1"/>
  <c r="X64" i="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6" i="1" l="1"/>
  <c r="N66" i="1"/>
  <c r="AA67" i="1" s="1"/>
  <c r="AA64" i="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4" i="1"/>
  <c r="T52" i="1"/>
  <c r="T3" i="1"/>
  <c r="T41" i="1"/>
  <c r="T50" i="1"/>
  <c r="T65" i="1"/>
  <c r="M56" i="1"/>
  <c r="M57" i="1" s="1"/>
  <c r="L54" i="1"/>
  <c r="T30" i="1" l="1"/>
  <c r="T67" i="1"/>
  <c r="T56" i="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L66" i="1" s="1"/>
  <c r="Y66" i="1" l="1"/>
  <c r="Y67" i="1"/>
  <c r="Y64" i="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24" i="1"/>
  <c r="Z31" i="1"/>
  <c r="Z12" i="1"/>
  <c r="Z21" i="1"/>
  <c r="Z23" i="1"/>
  <c r="Z33" i="1"/>
  <c r="Z56" i="1"/>
  <c r="Z47" i="1"/>
  <c r="Z32" i="1"/>
  <c r="Z26" i="1"/>
  <c r="Z66" i="1" l="1"/>
  <c r="M66" i="1"/>
  <c r="Z67" i="1" s="1"/>
  <c r="Z6" i="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<sst xmlns="http://schemas.openxmlformats.org/spreadsheetml/2006/main" count="869" uniqueCount="526">
  <si>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</si>
  <si>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</si>
  <si>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</si>
  <si>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</si>
  <si>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</si>
  <si>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</si>
  <si>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</si>
  <si>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</si>
  <si>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</si>
  <si>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</si>
  <si>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</si>
  <si>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</si>
  <si>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</si>
  <si>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</si>
  <si>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</si>
  <si>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</si>
  <si>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</si>
  <si>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</si>
  <si>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</si>
  <si>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</si>
  <si>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</si>
  <si>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</si>
  <si>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</si>
  <si>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</si>
  <si>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</si>
  <si>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</si>
  <si>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</si>
  <si>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</si>
  <si>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</si>
  <si>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</si>
  <si>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</si>
  <si>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</si>
  <si>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</si>
  <si>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</si>
  <si>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</si>
  <si>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</si>
  <si>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</si>
  <si>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</si>
  <si>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</si>
  <si>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</si>
  <si>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</si>
  <si>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</si>
  <si>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</si>
  <si>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</si>
  <si>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</si>
  <si>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</si>
  <si>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</si>
  <si>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</si>
  <si>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</si>
  <si>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</si>
  <si>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</si>
  <si>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</si>
  <si>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</si>
  <si>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</si>
  <si>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</si>
  <si>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</si>
  <si>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</si>
  <si>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</si>
  <si>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</si>
  <si>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</si>
  <si>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</si>
  <si>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</si>
  <si>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</si>
  <si>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</si>
  <si>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</si>
  <si>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</si>
  <si>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</si>
  <si>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</si>
  <si>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</si>
  <si>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</si>
  <si>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</si>
  <si>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</si>
  <si>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</si>
  <si>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</si>
  <si>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</si>
  <si>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</si>
  <si>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</si>
  <si>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</si>
  <si>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</si>
  <si>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</si>
  <si>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</si>
  <si>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</si>
  <si>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</si>
  <si>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</si>
  <si>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</si>
  <si>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</si>
  <si>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</si>
  <si>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</si>
  <si>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</si>
  <si>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</si>
  <si>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</si>
  <si>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</si>
  <si>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</si>
  <si>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</si>
  <si>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</si>
  <si>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</si>
  <si>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</si>
  <si>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</si>
  <si>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</si>
  <si>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</si>
  <si>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</si>
  <si>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</si>
  <si>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</si>
  <si>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</si>
  <si>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</si>
  <si>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</si>
  <si>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</si>
  <si>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</si>
  <si>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</si>
  <si>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</si>
  <si>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</si>
  <si>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</si>
  <si>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</si>
  <si>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</si>
  <si>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</si>
  <si>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</si>
  <si>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</si>
  <si>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</si>
  <si>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</si>
  <si>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</si>
  <si>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</si>
  <si>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</si>
  <si>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</si>
  <si>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</si>
  <si>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</si>
  <si>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</si>
  <si>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</si>
  <si>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</si>
  <si>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</si>
  <si>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</si>
  <si>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</si>
  <si>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</si>
  <si>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</si>
  <si>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</si>
  <si>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</si>
  <si>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</si>
  <si>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</si>
  <si>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</si>
  <si>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</si>
  <si>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</si>
  <si>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</si>
  <si>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</si>
  <si>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</si>
  <si>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</si>
  <si>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</si>
  <si>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</si>
  <si>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</si>
  <si>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</si>
  <si>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</si>
  <si>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</si>
  <si>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</si>
  <si>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</si>
  <si>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</si>
  <si>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</si>
  <si>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</si>
  <si>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</si>
  <si>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</si>
  <si>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</si>
  <si>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</si>
  <si>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</si>
  <si>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</si>
  <si>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</si>
  <si>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</si>
  <si>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</si>
  <si>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</si>
  <si>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</si>
  <si>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</si>
  <si>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</si>
  <si>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</si>
  <si>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</si>
  <si>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</si>
  <si>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</si>
  <si>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</si>
  <si>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</si>
  <si>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</si>
  <si>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</si>
  <si>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</si>
  <si>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</si>
  <si>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</si>
  <si>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</si>
  <si>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</si>
  <si>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</si>
  <si>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</si>
  <si>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</si>
  <si>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</si>
  <si>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</si>
  <si>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</si>
  <si>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</si>
  <si>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</si>
  <si>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</si>
  <si>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</si>
  <si>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</si>
  <si>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</si>
  <si>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</si>
  <si>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</si>
  <si>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</si>
  <si>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</si>
  <si>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</si>
  <si>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</si>
  <si>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</si>
  <si>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</si>
  <si>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</si>
  <si>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</si>
  <si>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</si>
  <si>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</si>
  <si>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</si>
  <si>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</si>
  <si>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</si>
  <si>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</si>
  <si>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</si>
  <si>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</si>
  <si>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</si>
  <si>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</si>
  <si>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</si>
  <si>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</si>
  <si>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</si>
  <si>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</si>
  <si>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</si>
  <si>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</si>
  <si>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</si>
  <si>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</si>
  <si>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</si>
  <si>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</si>
  <si>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</si>
  <si>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</si>
  <si>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</si>
  <si>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</si>
  <si>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</si>
  <si>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</si>
  <si>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</si>
  <si>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</si>
  <si>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</si>
  <si>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</si>
  <si>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</si>
  <si>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</si>
  <si>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</si>
  <si>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</si>
  <si>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</si>
  <si>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</si>
  <si>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</si>
  <si>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</si>
  <si>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</si>
  <si>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</si>
  <si>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</si>
  <si>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</si>
  <si>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</si>
  <si>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</si>
  <si>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</si>
  <si>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</si>
  <si>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</si>
  <si>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</si>
  <si>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</si>
  <si>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</si>
  <si>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</si>
  <si>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</si>
  <si>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</si>
  <si>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</si>
  <si>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</si>
  <si>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</si>
  <si>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</si>
  <si>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</si>
  <si>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</si>
  <si>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</si>
  <si>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</si>
  <si>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</si>
  <si>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</si>
  <si>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</si>
  <si>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</si>
  <si>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</si>
  <si>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</si>
  <si>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</si>
  <si>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</si>
  <si>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</si>
  <si>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</si>
  <si>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</si>
  <si>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</si>
  <si>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</si>
  <si>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</si>
  <si>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</si>
  <si>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</si>
  <si>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</si>
  <si>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</si>
  <si>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</si>
  <si>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</si>
  <si>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</si>
  <si>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</si>
  <si>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</si>
  <si>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</si>
  <si>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</si>
  <si>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</si>
  <si>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</si>
  <si>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</si>
  <si>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</si>
  <si>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</si>
  <si>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</si>
  <si>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</si>
  <si>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</si>
  <si>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</si>
  <si>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</si>
  <si>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</si>
  <si>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</si>
  <si>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</si>
  <si>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</si>
  <si>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</si>
  <si>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</si>
  <si>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</si>
  <si>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</si>
  <si>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</si>
  <si>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</si>
  <si>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</si>
  <si>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</si>
  <si>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</si>
  <si>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</si>
  <si>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</si>
  <si>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</si>
  <si>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</si>
  <si>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</si>
  <si>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</si>
  <si>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</si>
  <si>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</si>
  <si>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</si>
  <si>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</si>
  <si>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</si>
  <si>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</si>
  <si>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</si>
  <si>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</si>
  <si>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</si>
  <si>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</si>
  <si>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</si>
  <si>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</si>
  <si>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</si>
  <si>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</si>
  <si>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</si>
  <si>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</si>
  <si>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</si>
  <si>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</si>
  <si>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</si>
  <si>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</si>
  <si>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</si>
  <si>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</si>
  <si>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</si>
  <si>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</si>
  <si>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</si>
  <si>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</si>
  <si>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</si>
  <si>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</si>
  <si>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</si>
  <si>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</si>
  <si>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</si>
  <si>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</si>
  <si>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</si>
  <si>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</si>
  <si>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</si>
  <si>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</si>
  <si>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</si>
  <si>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</si>
  <si>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</si>
  <si>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</si>
  <si>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</si>
  <si>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</si>
  <si>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</si>
  <si>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</si>
  <si>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</si>
  <si>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</si>
  <si>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</si>
  <si>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</si>
  <si>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</si>
  <si>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</si>
  <si>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</si>
  <si>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</si>
  <si>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</si>
  <si>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</si>
  <si>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</si>
  <si>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</si>
  <si>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</si>
  <si>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</si>
  <si>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</si>
  <si>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</si>
  <si>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</si>
  <si>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</si>
  <si>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</si>
  <si>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</si>
  <si>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</si>
  <si>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</si>
  <si>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</si>
  <si>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</si>
  <si>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</si>
  <si>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</si>
  <si>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</si>
  <si>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</si>
  <si>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</si>
  <si>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</si>
  <si>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</si>
  <si>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</si>
  <si>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</si>
  <si>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</si>
  <si>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</si>
  <si>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</si>
  <si>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</si>
  <si>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</si>
  <si>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</si>
  <si>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</si>
  <si>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</si>
  <si>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</si>
  <si>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</si>
  <si>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</si>
  <si>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</si>
  <si>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</si>
  <si>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</si>
  <si>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</si>
  <si>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</si>
  <si>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</si>
  <si>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</si>
  <si>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</si>
  <si>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</si>
  <si>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</si>
  <si>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</si>
  <si>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</si>
  <si>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</si>
  <si>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</si>
  <si>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</si>
  <si>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</si>
  <si>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</si>
  <si>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</si>
  <si>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</si>
  <si>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</si>
  <si>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</si>
  <si>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</si>
  <si>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</si>
  <si>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</si>
  <si>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</si>
  <si>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</si>
  <si>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</si>
  <si>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</si>
  <si>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</si>
  <si>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</si>
  <si>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</si>
  <si>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</si>
  <si>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</si>
  <si>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</si>
  <si>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</si>
  <si>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</si>
  <si>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</si>
  <si>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</si>
  <si>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</si>
  <si>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</si>
  <si>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</si>
  <si>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</si>
  <si>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</si>
  <si>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</si>
  <si>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</si>
  <si>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</si>
  <si>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</si>
  <si>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</si>
  <si>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</si>
  <si>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</si>
  <si>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</si>
  <si>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</si>
  <si>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</si>
  <si>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</si>
  <si>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</si>
  <si>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</si>
  <si>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</si>
  <si>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</si>
  <si>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</si>
  <si>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</si>
  <si>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</si>
  <si>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</si>
  <si>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</si>
  <si>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</si>
  <si>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</si>
  <si>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</si>
  <si>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</si>
  <si>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</si>
  <si>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</si>
  <si>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</si>
  <si>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</si>
  <si>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</si>
  <si>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</si>
  <si>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</si>
  <si>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</si>
  <si>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</si>
  <si>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</si>
  <si>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</si>
  <si>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</si>
  <si>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</si>
  <si>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</si>
  <si>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</si>
  <si>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</si>
  <si>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</si>
  <si>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</si>
  <si>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</si>
  <si>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</si>
  <si>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</si>
  <si>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</si>
  <si>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</si>
  <si>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</si>
  <si>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</si>
  <si>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</si>
  <si>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</si>
  <si>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</si>
  <si>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</si>
  <si>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</si>
  <si>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</si>
  <si>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</si>
  <si>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</si>
  <si>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</si>
  <si>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</si>
  <si>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</si>
  <si>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</si>
  <si>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</si>
  <si>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</si>
  <si>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</si>
  <si>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</si>
  <si>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100 ml</t>
  </si>
  <si>
    <t>Гараев Р.М.</t>
  </si>
  <si>
    <t>15:00</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</si>
  <si>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t>
    </r>
  </si>
  <si>
    <t xml:space="preserve">SCW Индефлятор </t>
  </si>
  <si>
    <t>проходим, контуры ровные.</t>
  </si>
  <si>
    <t>стенозы проксимального сегмента 30%, стеноз среднего сегмента 50%. Стеноз устья ДВ1 60% Антеградный кровоток ближе к TIMI III.</t>
  </si>
  <si>
    <t>стеноз проксимального сегмента 60%.  Антеградный кровоток TIMI III</t>
  </si>
  <si>
    <t>на фоне проксимального субтотального стеноза 90% определяется острая тотальная тромботическая окклюзия, TTG3. Стеноз среднего сегмента 75%, неровности контуров дистального сегмента, стеноз зоны "креста" ПКА 30%, стеноз средней трети ЗМЖА 60%.  Антеградный кровоток TIMI 0</t>
  </si>
  <si>
    <t>Совместно с д/кардиологом: с учетом клинических данных, ЭКГ и КАГ рекомендована ЧТКА ПКА.</t>
  </si>
  <si>
    <t>150 ml</t>
  </si>
  <si>
    <t>Устье ПКА катетеризировано проводниковым катетером Launcher JR 3,5 6Fr. Коронарный проводник Fielder, 1 шт заведен  в дистальный сегмент ПКА. Реканализация артерии выполнена аспирационным катетом Hunter и БК Колибли 2.5-15. Аспирирован фрагмент тромба 2-4 мм. В зону стеноза  среднего и проксимального сегмента последовательно с оверлэппингом позиционированы и имплантированы DES Resolute Integtity 3.0-38 мм и DES Resolute Integtity 3.0-18 мм, давлением 14 атм. Постдилатация и оптимизация стентов БК Колибри 3.5-15, давлением  до 16 атм.  На контрольных съемках стенты раскрыты удовлетворительно, признаков краевых диссекций, тромбоза, экстравазации контрастного вещества не выявлено. Антеградный кровоток по ПКА, ЗБВ восстановлен до TIMI III, определяется дистальная тромбэмболия дистальной трети ЗМЖВ.  Ангиографический удовлетворительный. Пациент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</si>
</sst>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Font="1" applyAlignment="1">
      <alignment horizontal="justify" vertical="top" wrapText="1"/>
    </xf>
    <xf numFmtId="0" fontId="0" fillId="0" borderId="13" xfId="0" applyFont="1" applyBorder="1" applyAlignment="1">
      <alignment horizontal="justify" vertical="top" wrapText="1"/>
    </xf>
    <xf numFmtId="0" fontId="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7" totalsRowShown="0">
  <sortState xmlns:xlrd2="http://schemas.microsoft.com/office/spreadsheetml/2017/richdata2" ref="A2:C66">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topLeftCell="A7" zoomScaleNormal="100" zoomScaleSheetLayoutView="100" zoomScalePageLayoutView="90" workbookViewId="0">
      <selection activeCell="B11" sqref="B11"/>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45149</v>
      </c>
      <c r="C8" s="54"/>
      <c r="D8" s="16" t="s">
        <v>186</v>
      </c>
      <c r="E8" s="29"/>
      <c r="F8" s="29"/>
      <c r="G8" s="17"/>
      <c r="H8" s="18"/>
    </row>
    <row r="9" spans="1:8" ht="15.6" customHeight="1" x14ac:dyDescent="0.25">
      <c r="A9" s="21" t="s">
        <v>193</v>
      </c>
      <c r="B9" s="22">
        <v>2.0833333333333332E-2</v>
      </c>
      <c r="C9" s="54"/>
      <c r="D9" s="94" t="s">
        <v>172</v>
      </c>
      <c r="E9" s="92"/>
      <c r="F9" s="92"/>
      <c r="G9" s="23" t="s">
        <v>163</v>
      </c>
      <c r="H9" s="25"/>
    </row>
    <row r="10" spans="1:8" ht="15.6" customHeight="1" thickBot="1" x14ac:dyDescent="0.3">
      <c r="A10" s="83" t="s">
        <v>194</v>
      </c>
      <c r="B10" s="84">
        <v>2.7777777777777776E-2</v>
      </c>
      <c r="C10" s="55"/>
      <c r="D10" s="95" t="s">
        <v>173</v>
      </c>
      <c r="E10" s="93"/>
      <c r="F10" s="93"/>
      <c r="G10" s="24" t="s">
        <v>169</v>
      </c>
      <c r="H10" s="26"/>
    </row>
    <row r="11" spans="1:8" ht="17.25" thickTop="1" thickBot="1" x14ac:dyDescent="0.3">
      <c r="A11" s="89" t="s">
        <v>192</v>
      </c>
      <c r="B11" s="201" t="s">
        <v>515</v>
      </c>
      <c r="C11" s="8"/>
      <c r="D11" s="95" t="s">
        <v>170</v>
      </c>
      <c r="E11" s="93"/>
      <c r="F11" s="93"/>
      <c r="G11" s="24" t="s">
        <v>251</v>
      </c>
      <c r="H11" s="26"/>
    </row>
    <row r="12" spans="1:8" ht="16.5" thickTop="1" x14ac:dyDescent="0.25">
      <c r="A12" s="81" t="s">
        <v>8</v>
      </c>
      <c r="B12" s="82">
        <v>22877</v>
      </c>
      <c r="C12" s="12"/>
      <c r="D12" s="95" t="s">
        <v>303</v>
      </c>
      <c r="E12" s="93"/>
      <c r="F12" s="93"/>
      <c r="G12" s="24" t="s">
        <v>260</v>
      </c>
      <c r="H12" s="26"/>
    </row>
    <row r="13" spans="1:8" ht="15.75" x14ac:dyDescent="0.25">
      <c r="A13" s="15" t="s">
        <v>10</v>
      </c>
      <c r="B13" s="30">
        <f>DATEDIF(B12,B8,"y")</f>
        <v>60</v>
      </c>
      <c r="C13" s="12"/>
      <c r="D13" s="95"/>
      <c r="E13" s="93"/>
      <c r="F13" s="93"/>
      <c r="G13" s="24"/>
      <c r="H13" s="26"/>
    </row>
    <row r="14" spans="1:8" ht="15.75" x14ac:dyDescent="0.25">
      <c r="A14" s="15" t="s">
        <v>12</v>
      </c>
      <c r="B14" s="19">
        <v>21687</v>
      </c>
      <c r="C14" s="12"/>
      <c r="D14" s="36"/>
      <c r="E14" s="36"/>
      <c r="F14" s="36"/>
      <c r="G14" s="37"/>
      <c r="H14" s="56"/>
    </row>
    <row r="15" spans="1:8" ht="15.75" x14ac:dyDescent="0.25">
      <c r="A15" s="15" t="s">
        <v>133</v>
      </c>
      <c r="B15" s="19">
        <v>35</v>
      </c>
      <c r="D15" s="36"/>
      <c r="E15" s="36"/>
      <c r="F15" s="36"/>
      <c r="G15" s="166" t="s">
        <v>403</v>
      </c>
      <c r="H15" s="170" t="s">
        <v>516</v>
      </c>
    </row>
    <row r="16" spans="1:8" ht="15.6" customHeight="1" x14ac:dyDescent="0.25">
      <c r="A16" s="15" t="s">
        <v>106</v>
      </c>
      <c r="B16" s="19" t="s">
        <v>490</v>
      </c>
      <c r="D16" s="36"/>
      <c r="E16" s="36"/>
      <c r="F16" s="36"/>
      <c r="G16" s="167" t="s">
        <v>406</v>
      </c>
      <c r="H16" s="165">
        <v>7730</v>
      </c>
    </row>
    <row r="17" spans="1:8" ht="14.45" customHeight="1" x14ac:dyDescent="0.25">
      <c r="A17" s="40"/>
      <c r="B17" s="31"/>
      <c r="C17" s="31"/>
      <c r="D17" s="88"/>
      <c r="E17" s="88"/>
      <c r="F17" s="88"/>
      <c r="G17" s="168" t="s">
        <v>392</v>
      </c>
      <c r="H17" s="169">
        <f>H16*0.0019</f>
        <v>14.686999999999999</v>
      </c>
    </row>
    <row r="18" spans="1:8" ht="14.45" customHeight="1" x14ac:dyDescent="0.25">
      <c r="A18" s="57" t="s">
        <v>188</v>
      </c>
      <c r="B18" s="87" t="s">
        <v>404</v>
      </c>
      <c r="D18" s="28" t="s">
        <v>210</v>
      </c>
      <c r="E18" s="28"/>
      <c r="F18" s="28"/>
      <c r="G18" s="85" t="s">
        <v>189</v>
      </c>
      <c r="H18" s="86" t="s">
        <v>511</v>
      </c>
    </row>
    <row r="19" spans="1:8" ht="14.45" customHeight="1" x14ac:dyDescent="0.25">
      <c r="A19" s="40"/>
      <c r="B19" s="31"/>
      <c r="C19" s="31"/>
      <c r="D19" s="34"/>
      <c r="E19" s="34"/>
      <c r="F19" s="34"/>
      <c r="G19" s="31"/>
      <c r="H19" s="41"/>
    </row>
    <row r="20" spans="1:8" ht="14.45" customHeight="1" x14ac:dyDescent="0.25">
      <c r="A20" s="57" t="s">
        <v>212</v>
      </c>
      <c r="B20" s="214" t="s">
        <v>519</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520</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521</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522</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19"/>
      <c r="C43" s="126"/>
      <c r="D43" s="204" t="s">
        <v>523</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514</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topLeftCell="A16" zoomScaleNormal="100" zoomScaleSheetLayoutView="100" zoomScalePageLayoutView="90" workbookViewId="0">
      <selection activeCell="L30" sqref="L30"/>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216</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46</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45149</v>
      </c>
      <c r="C12" s="12"/>
      <c r="D12" s="16" t="s">
        <v>186</v>
      </c>
      <c r="E12" s="29"/>
      <c r="F12" s="29"/>
      <c r="G12" s="17"/>
      <c r="H12" s="18"/>
    </row>
    <row r="13" spans="1:8" ht="15.75" x14ac:dyDescent="0.25">
      <c r="A13" s="76" t="s">
        <v>193</v>
      </c>
      <c r="B13" s="22">
        <v>2.7777777777777776E-2</v>
      </c>
      <c r="C13" s="12"/>
      <c r="D13" s="94" t="s">
        <v>172</v>
      </c>
      <c r="E13" s="92"/>
      <c r="F13" s="92"/>
      <c r="G13" s="79" t="str">
        <f>КАГ!G9</f>
        <v>Щербаков А.С.</v>
      </c>
      <c r="H13" s="90" t="str">
        <f>IF(ISBLANK(КАГ!H9),"",КАГ!H9)</f>
        <v/>
      </c>
    </row>
    <row r="14" spans="1:8" ht="15.75" x14ac:dyDescent="0.25">
      <c r="A14" s="76" t="s">
        <v>194</v>
      </c>
      <c r="B14" s="22">
        <v>7.2916666666666671E-2</v>
      </c>
      <c r="C14" s="12"/>
      <c r="D14" s="95" t="s">
        <v>173</v>
      </c>
      <c r="E14" s="93"/>
      <c r="F14" s="93"/>
      <c r="G14" s="80" t="str">
        <f>КАГ!G10</f>
        <v>Трунова А.С.</v>
      </c>
      <c r="H14" s="91" t="str">
        <f>IF(ISBLANK(КАГ!H10),"",КАГ!H10)</f>
        <v/>
      </c>
    </row>
    <row r="15" spans="1:8" ht="16.5" thickBot="1" x14ac:dyDescent="0.3">
      <c r="A15" s="164" t="s">
        <v>391</v>
      </c>
      <c r="B15" s="189">
        <f>IF(B14&lt;B13,B14+1,B14)-B13</f>
        <v>4.5138888888888895E-2</v>
      </c>
      <c r="D15" s="95" t="s">
        <v>170</v>
      </c>
      <c r="E15" s="93"/>
      <c r="F15" s="93"/>
      <c r="G15" s="80" t="str">
        <f>КАГ!G11</f>
        <v>Чесноков С.Л.</v>
      </c>
      <c r="H15" s="91" t="str">
        <f>IF(ISBLANK(КАГ!H11),"",КАГ!H11)</f>
        <v/>
      </c>
    </row>
    <row r="16" spans="1:8" ht="17.25" thickTop="1" thickBot="1" x14ac:dyDescent="0.3">
      <c r="A16" s="89" t="s">
        <v>192</v>
      </c>
      <c r="B16" s="203" t="str">
        <f>КАГ!B11</f>
        <v>Гараев Р.М.</v>
      </c>
      <c r="D16" s="95" t="s">
        <v>303</v>
      </c>
      <c r="E16" s="93"/>
      <c r="F16" s="93"/>
      <c r="G16" s="80" t="str">
        <f>КАГ!G12</f>
        <v>Баранова В.Б.</v>
      </c>
      <c r="H16" s="91" t="str">
        <f>IF(ISBLANK(КАГ!H12),"",КАГ!H12)</f>
        <v/>
      </c>
    </row>
    <row r="17" spans="1:8" ht="16.5" thickTop="1" x14ac:dyDescent="0.25">
      <c r="A17" s="15" t="s">
        <v>8</v>
      </c>
      <c r="B17" s="67">
        <f>КАГ!B12</f>
        <v>22877</v>
      </c>
      <c r="D17" s="95" t="s">
        <v>184</v>
      </c>
      <c r="E17" s="93"/>
      <c r="F17" s="93"/>
      <c r="G17" s="80" t="str">
        <f>IF(ISBLANK(КАГ!G13),"",КАГ!G13)</f>
        <v/>
      </c>
      <c r="H17" s="91" t="str">
        <f>IF(ISBLANK(КАГ!H13),"",КАГ!H13)</f>
        <v/>
      </c>
    </row>
    <row r="18" spans="1:8" ht="15.75" x14ac:dyDescent="0.25">
      <c r="A18" s="15" t="s">
        <v>10</v>
      </c>
      <c r="B18" s="30">
        <f>КАГ!B13</f>
        <v>60</v>
      </c>
      <c r="H18" s="39"/>
    </row>
    <row r="19" spans="1:8" ht="14.45" customHeight="1" x14ac:dyDescent="0.25">
      <c r="A19" s="15" t="s">
        <v>12</v>
      </c>
      <c r="B19" s="68">
        <f>КАГ!B14</f>
        <v>21687</v>
      </c>
      <c r="C19" s="69"/>
      <c r="D19" s="69"/>
      <c r="E19" s="69"/>
      <c r="F19" s="69"/>
      <c r="G19" s="166" t="s">
        <v>403</v>
      </c>
      <c r="H19" s="181" t="str">
        <f>КАГ!H15</f>
        <v>15:00</v>
      </c>
    </row>
    <row r="20" spans="1:8" ht="14.45" customHeight="1" x14ac:dyDescent="0.25">
      <c r="A20" s="15" t="s">
        <v>133</v>
      </c>
      <c r="B20" s="68">
        <f>КАГ!B15</f>
        <v>35</v>
      </c>
      <c r="C20" s="70"/>
      <c r="D20" s="70"/>
      <c r="E20" s="70"/>
      <c r="F20" s="70"/>
      <c r="G20" s="167" t="s">
        <v>406</v>
      </c>
      <c r="H20" s="182">
        <f>КАГ!H16</f>
        <v>7730</v>
      </c>
    </row>
    <row r="21" spans="1:8" ht="14.45" customHeight="1" x14ac:dyDescent="0.25">
      <c r="A21" s="15" t="s">
        <v>106</v>
      </c>
      <c r="B21" s="67" t="str">
        <f>КАГ!B16</f>
        <v>ОКС с ↑ ST</v>
      </c>
      <c r="C21" s="70"/>
      <c r="E21" s="71"/>
      <c r="F21" s="71"/>
      <c r="G21" s="168" t="s">
        <v>392</v>
      </c>
      <c r="H21" s="169">
        <f>КАГ!H17</f>
        <v>14.686999999999999</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Реканализация:</v>
      </c>
      <c r="H22" s="186">
        <f>IFERROR(SUM(IF($B$21=Вмешательства!F3,SUM(КАГ!$B$9+0.01),"")),"")</f>
        <v>3.0833333333333331E-2</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525</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514</v>
      </c>
      <c r="C40" s="120"/>
      <c r="D40" s="239" t="s">
        <v>517</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524</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E18" sqref="E18"/>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45149</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Гараев Р.М.</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22877</v>
      </c>
    </row>
    <row r="6" spans="1:4" ht="30"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60</v>
      </c>
    </row>
    <row r="7" spans="1:4" x14ac:dyDescent="0.25">
      <c r="A7" s="38"/>
      <c r="C7" s="101" t="s">
        <v>12</v>
      </c>
      <c r="D7" s="103">
        <f>КАГ!$B$14</f>
        <v>21687</v>
      </c>
    </row>
    <row r="8" spans="1:4" x14ac:dyDescent="0.25">
      <c r="A8" s="196" t="str">
        <f>ЧКВ!$A$9</f>
        <v>Код модели: 21166</v>
      </c>
      <c r="B8" s="104"/>
      <c r="C8" s="101" t="s">
        <v>133</v>
      </c>
      <c r="D8" s="103">
        <f>КАГ!$B$15</f>
        <v>35</v>
      </c>
    </row>
    <row r="9" spans="1:4" x14ac:dyDescent="0.25">
      <c r="A9" s="196" t="str">
        <f>ЧКВ!$A$10</f>
        <v>Код метода: 46</v>
      </c>
      <c r="C9" s="105" t="s">
        <v>106</v>
      </c>
      <c r="D9" s="103" t="str">
        <f>КАГ!$B$16</f>
        <v>ОКС с ↑ ST</v>
      </c>
    </row>
    <row r="10" spans="1:4" x14ac:dyDescent="0.25">
      <c r="A10" s="197"/>
      <c r="B10" s="31"/>
      <c r="C10" s="151" t="s">
        <v>13</v>
      </c>
      <c r="D10" s="152">
        <f>КАГ!$B$8</f>
        <v>45149</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518</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330</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1</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379</v>
      </c>
      <c r="C16" s="136" t="s">
        <v>415</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402</v>
      </c>
      <c r="C17" s="136" t="s">
        <v>424</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8" s="155" t="s">
        <v>310</v>
      </c>
      <c r="C18" s="136"/>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5" t="s">
        <v>324</v>
      </c>
      <c r="C19" s="183" t="s">
        <v>467</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6" t="s">
        <v>324</v>
      </c>
      <c r="C20" s="136" t="s">
        <v>460</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491</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490</v>
      </c>
      <c r="G3" s="3" t="s">
        <v>491</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491</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405</v>
      </c>
      <c r="F5" t="s">
        <v>131</v>
      </c>
      <c r="G5" s="3" t="s">
        <v>491</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491</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491</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491</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491</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492</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490</v>
      </c>
      <c r="G13" s="3" t="s">
        <v>492</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492</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492</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493</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508</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18" zoomScaleNormal="100" workbookViewId="0">
      <selection activeCell="C50" sqref="C50"/>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505</v>
      </c>
      <c r="AN1" s="2" t="s">
        <v>499</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1</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 xml:space="preserve">SCW Индефлятор </v>
      </c>
      <c r="S2" s="115" t="str">
        <f>IFERROR(INDEX(Расходка[Наименование расходного материала],MATCH(Расходка[[#This Row],[№]],Поиск_расходки[Индекс2],0)),"")</f>
        <v>Launcher 6F JR 3.5</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 xml:space="preserve">NC Колибри </v>
      </c>
      <c r="W2" s="115" t="str">
        <f>IFERROR(INDEX(Расходка[Наименование расходного материала],MATCH(Расходка[[#This Row],[№]],Поиск_расходки[Индекс6],0)),"")</f>
        <v>Hunter® 6F</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407</v>
      </c>
      <c r="AI2" t="s">
        <v>190</v>
      </c>
      <c r="AJ2" t="s">
        <v>199</v>
      </c>
      <c r="AK2" t="str">
        <f>CONCATENATE(AI2,AJ2)</f>
        <v xml:space="preserve">Контраст: Ультравист 370 </v>
      </c>
      <c r="AM2" s="190">
        <v>155800</v>
      </c>
      <c r="AN2" s="2" t="s">
        <v>309</v>
      </c>
      <c r="AO2" t="s">
        <v>501</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408</v>
      </c>
      <c r="AI3" t="s">
        <v>190</v>
      </c>
      <c r="AJ3" t="s">
        <v>200</v>
      </c>
      <c r="AK3" t="str">
        <f t="shared" ref="AK3:AK6" si="0">CONCATENATE(AI3,AJ3)</f>
        <v>Контраст: Омнипак 350</v>
      </c>
      <c r="AM3" s="190">
        <v>218190</v>
      </c>
      <c r="AN3" s="2" t="s">
        <v>494</v>
      </c>
      <c r="AO3" t="s">
        <v>502</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409</v>
      </c>
      <c r="AI4" t="s">
        <v>190</v>
      </c>
      <c r="AJ4" t="s">
        <v>201</v>
      </c>
      <c r="AK4" t="str">
        <f t="shared" si="0"/>
        <v>Контраст: Оптирей 350</v>
      </c>
      <c r="AM4" s="190">
        <v>337440</v>
      </c>
      <c r="AN4" s="2" t="s">
        <v>507</v>
      </c>
      <c r="AO4" t="s">
        <v>504</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410</v>
      </c>
      <c r="AI5" t="s">
        <v>190</v>
      </c>
      <c r="AJ5" t="s">
        <v>202</v>
      </c>
      <c r="AK5" t="str">
        <f t="shared" si="0"/>
        <v>Контраст: Юнигексол 350</v>
      </c>
      <c r="AM5" s="190">
        <v>136170</v>
      </c>
      <c r="AN5" s="2"/>
      <c r="AO5" t="s">
        <v>503</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411</v>
      </c>
      <c r="AI6" t="s">
        <v>190</v>
      </c>
      <c r="AJ6" t="s">
        <v>203</v>
      </c>
      <c r="AK6" t="str">
        <f t="shared" si="0"/>
        <v>Контраст: Сканлюкс 370</v>
      </c>
      <c r="AM6" s="190">
        <v>135820</v>
      </c>
      <c r="AN6" s="2"/>
      <c r="AO6" t="s">
        <v>506</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412</v>
      </c>
      <c r="AI7" t="s">
        <v>190</v>
      </c>
      <c r="AJ7" t="s">
        <v>204</v>
      </c>
      <c r="AK7" t="str">
        <f t="shared" ref="AK7:AK8" si="1">CONCATENATE(AI7,AJ7)</f>
        <v>Контраст: Йогексол 350</v>
      </c>
      <c r="AM7" s="190">
        <v>155760</v>
      </c>
      <c r="AN7" s="2"/>
      <c r="AO7" t="s">
        <v>500</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413</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414</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415</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1</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416</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417</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418</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497</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419</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420</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421</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422</v>
      </c>
      <c r="AI18" t="s">
        <v>95</v>
      </c>
    </row>
    <row r="19" spans="1:35" x14ac:dyDescent="0.25">
      <c r="A19">
        <v>18</v>
      </c>
      <c r="B19" t="s">
        <v>306</v>
      </c>
      <c r="C19" t="s">
        <v>510</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423</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424</v>
      </c>
      <c r="AI20" t="s">
        <v>308</v>
      </c>
    </row>
    <row r="21" spans="1:35" x14ac:dyDescent="0.25">
      <c r="A21">
        <v>20</v>
      </c>
      <c r="B21" t="s">
        <v>306</v>
      </c>
      <c r="C21" s="1" t="s">
        <v>513</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425</v>
      </c>
    </row>
    <row r="22" spans="1:35" x14ac:dyDescent="0.25">
      <c r="A22">
        <v>21</v>
      </c>
      <c r="B22" t="s">
        <v>306</v>
      </c>
      <c r="C22" s="1" t="s">
        <v>518</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xml:space="preserve">SCW Индефлятор </v>
      </c>
      <c r="AA22" s="115" t="str">
        <f>IFERROR(INDEX(Расходка[Наименование расходного материала],MATCH(Расходка[[#This Row],[№]],Поиск_расходки[Индекс10],0)),"")</f>
        <v xml:space="preserve">SCW Индефлятор </v>
      </c>
      <c r="AB22" s="115" t="str">
        <f>IFERROR(INDEX(Расходка[Наименование расходного материала],MATCH(Расходка[[#This Row],[№]],Поиск_расходки[Индекс11],0)),"")</f>
        <v xml:space="preserve">SCW Индефлятор </v>
      </c>
      <c r="AC22" s="115" t="str">
        <f>IFERROR(INDEX(Расходка[Наименование расходного материала],MATCH(Расходка[[#This Row],[№]],Поиск_расходки[Индекс12],0)),"")</f>
        <v xml:space="preserve">SCW Индефлятор </v>
      </c>
      <c r="AD22" s="115" t="str">
        <f>IFERROR(INDEX(Расходка[Наименование расходного материала],MATCH(Расходка[[#This Row],[№]],Поиск_расходки[Индекс13],0)),"")</f>
        <v xml:space="preserve">SCW Индефлятор </v>
      </c>
      <c r="AF22" s="4" t="s">
        <v>5</v>
      </c>
      <c r="AG22" s="4" t="s">
        <v>426</v>
      </c>
    </row>
    <row r="23" spans="1:35" x14ac:dyDescent="0.25">
      <c r="A23">
        <v>22</v>
      </c>
      <c r="B23" t="s">
        <v>3</v>
      </c>
      <c r="C23" t="s">
        <v>322</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Cougar LS Hydro-Track®</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427</v>
      </c>
    </row>
    <row r="24" spans="1:35" x14ac:dyDescent="0.25">
      <c r="A24">
        <v>23</v>
      </c>
      <c r="B24" t="s">
        <v>3</v>
      </c>
      <c r="C24" t="s">
        <v>343</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Cougar XT Hydro-Track®</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428</v>
      </c>
    </row>
    <row r="25" spans="1:35" x14ac:dyDescent="0.25">
      <c r="A25">
        <v>24</v>
      </c>
      <c r="B25" t="s">
        <v>3</v>
      </c>
      <c r="C25" t="s">
        <v>315</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1</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Fielder</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429</v>
      </c>
    </row>
    <row r="26" spans="1:35" x14ac:dyDescent="0.25">
      <c r="A26">
        <v>25</v>
      </c>
      <c r="B26" t="s">
        <v>3</v>
      </c>
      <c r="C26" t="s">
        <v>377</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2</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Fielder XT-A</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430</v>
      </c>
    </row>
    <row r="27" spans="1:35" x14ac:dyDescent="0.25">
      <c r="A27">
        <v>26</v>
      </c>
      <c r="B27" t="s">
        <v>3</v>
      </c>
      <c r="C27" t="s">
        <v>378</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3</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Fielder XT-R</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431</v>
      </c>
    </row>
    <row r="28" spans="1:35" x14ac:dyDescent="0.25">
      <c r="A28">
        <v>27</v>
      </c>
      <c r="B28" t="s">
        <v>3</v>
      </c>
      <c r="C28" s="1" t="s">
        <v>360</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Gaia Second</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432</v>
      </c>
    </row>
    <row r="29" spans="1:35" x14ac:dyDescent="0.25">
      <c r="A29">
        <v>28</v>
      </c>
      <c r="B29" t="s">
        <v>3</v>
      </c>
      <c r="C29" s="1" t="s">
        <v>373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Gaia Third</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433</v>
      </c>
    </row>
    <row r="30" spans="1:35" x14ac:dyDescent="0.25">
      <c r="A30">
        <v>29</v>
      </c>
      <c r="B30" t="s">
        <v>3</v>
      </c>
      <c r="C30" s="1" t="s">
        <v>323</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Intuition</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495</v>
      </c>
    </row>
    <row r="31" spans="1:35" x14ac:dyDescent="0.25">
      <c r="A31">
        <v>30</v>
      </c>
      <c r="B31" t="s">
        <v>3</v>
      </c>
      <c r="C31" t="s">
        <v>319</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ProVia 3 Hydro-Track®</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434</v>
      </c>
    </row>
    <row r="32" spans="1:35" x14ac:dyDescent="0.25">
      <c r="A32">
        <v>31</v>
      </c>
      <c r="B32" t="s">
        <v>3</v>
      </c>
      <c r="C32" t="s">
        <v>320</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ProVia 6 Hydro-Track®</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435</v>
      </c>
    </row>
    <row r="33" spans="1:33" x14ac:dyDescent="0.25">
      <c r="A33">
        <v>32</v>
      </c>
      <c r="B33" t="s">
        <v>3</v>
      </c>
      <c r="C33" t="s">
        <v>321</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ProVia 9 Hydro-Track®</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436</v>
      </c>
    </row>
    <row r="34" spans="1:33" x14ac:dyDescent="0.25">
      <c r="A34">
        <v>33</v>
      </c>
      <c r="B34" t="s">
        <v>3</v>
      </c>
      <c r="C34" t="s">
        <v>317</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Rinato</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437</v>
      </c>
    </row>
    <row r="35" spans="1:33" x14ac:dyDescent="0.25">
      <c r="A35">
        <v>34</v>
      </c>
      <c r="B35" t="s">
        <v>3</v>
      </c>
      <c r="C35" s="1" t="s">
        <v>354</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Runthrough NS (Floppy)</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496</v>
      </c>
    </row>
    <row r="36" spans="1:33" x14ac:dyDescent="0.25">
      <c r="A36">
        <v>35</v>
      </c>
      <c r="B36" t="s">
        <v>3</v>
      </c>
      <c r="C36" s="1" t="s">
        <v>362</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Runthrough NS Hypercoat</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438</v>
      </c>
    </row>
    <row r="37" spans="1:33" x14ac:dyDescent="0.25">
      <c r="A37">
        <v>36</v>
      </c>
      <c r="B37" t="s">
        <v>3</v>
      </c>
      <c r="C37" s="1" t="s">
        <v>361</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Runthrough NS Intermediate</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411</v>
      </c>
    </row>
    <row r="38" spans="1:33" x14ac:dyDescent="0.25">
      <c r="A38">
        <v>37</v>
      </c>
      <c r="B38" t="s">
        <v>3</v>
      </c>
      <c r="C38" t="s">
        <v>316</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Sion</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498</v>
      </c>
    </row>
    <row r="39" spans="1:33" x14ac:dyDescent="0.25">
      <c r="A39">
        <v>38</v>
      </c>
      <c r="B39" t="s">
        <v>3</v>
      </c>
      <c r="C39" t="s">
        <v>382</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Sion Black</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439</v>
      </c>
    </row>
    <row r="40" spans="1:33" x14ac:dyDescent="0.25">
      <c r="A40">
        <v>39</v>
      </c>
      <c r="B40" t="s">
        <v>3</v>
      </c>
      <c r="C40" s="1" t="s">
        <v>376</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Sion Blue</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440</v>
      </c>
    </row>
    <row r="41" spans="1:33" x14ac:dyDescent="0.25">
      <c r="A41">
        <v>40</v>
      </c>
      <c r="B41" t="s">
        <v>3</v>
      </c>
      <c r="C41" t="s">
        <v>318</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Thunder</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441</v>
      </c>
    </row>
    <row r="42" spans="1:33" x14ac:dyDescent="0.25">
      <c r="A42">
        <v>41</v>
      </c>
      <c r="B42" t="s">
        <v>3</v>
      </c>
      <c r="C42" t="s">
        <v>363</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Whisper MS</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442</v>
      </c>
    </row>
    <row r="43" spans="1:33" x14ac:dyDescent="0.25">
      <c r="A43">
        <v>42</v>
      </c>
      <c r="B43" t="s">
        <v>3</v>
      </c>
      <c r="C43" t="s">
        <v>364</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Winn 200T</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415</v>
      </c>
    </row>
    <row r="44" spans="1:33" x14ac:dyDescent="0.25">
      <c r="A44">
        <v>43</v>
      </c>
      <c r="B44" t="s">
        <v>3</v>
      </c>
      <c r="C44" t="s">
        <v>347</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Проводник коронарный  1g, Angioline</v>
      </c>
      <c r="AA44" s="115" t="str">
        <f>IFERROR(INDEX(Расходка[Наименование расходного материала],MATCH(Расходка[[#This Row],[№]],Поиск_расходки[Индекс10],0)),"")</f>
        <v>Проводник коронарный  1g, Angioline</v>
      </c>
      <c r="AB44" s="115" t="str">
        <f>IFERROR(INDEX(Расходка[Наименование расходного материала],MATCH(Расходка[[#This Row],[№]],Поиск_расходки[Индекс11],0)),"")</f>
        <v>Проводник коронарный  1g, Angioline</v>
      </c>
      <c r="AC44" s="115" t="str">
        <f>IFERROR(INDEX(Расходка[Наименование расходного материала],MATCH(Расходка[[#This Row],[№]],Поиск_расходки[Индекс12],0)),"")</f>
        <v>Проводник коронарный  1g, Angioline</v>
      </c>
      <c r="AD44" s="115" t="str">
        <f>IFERROR(INDEX(Расходка[Наименование расходного материала],MATCH(Расходка[[#This Row],[№]],Поиск_расходки[Индекс13],0)),"")</f>
        <v>Проводник коронарный  1g, Angioline</v>
      </c>
      <c r="AF44" s="4" t="s">
        <v>6</v>
      </c>
      <c r="AG44" s="4" t="s">
        <v>443</v>
      </c>
    </row>
    <row r="45" spans="1:33" x14ac:dyDescent="0.25">
      <c r="A45">
        <v>44</v>
      </c>
      <c r="B45" t="s">
        <v>3</v>
      </c>
      <c r="C45" t="s">
        <v>96</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Проводник коронарный  3g, Angioline</v>
      </c>
      <c r="AA45" s="115" t="str">
        <f>IFERROR(INDEX(Расходка[Наименование расходного материала],MATCH(Расходка[[#This Row],[№]],Поиск_расходки[Индекс10],0)),"")</f>
        <v>Проводник коронарный  3g, Angioline</v>
      </c>
      <c r="AB45" s="115" t="str">
        <f>IFERROR(INDEX(Расходка[Наименование расходного материала],MATCH(Расходка[[#This Row],[№]],Поиск_расходки[Индекс11],0)),"")</f>
        <v>Проводник коронарный  3g, Angioline</v>
      </c>
      <c r="AC45" s="115" t="str">
        <f>IFERROR(INDEX(Расходка[Наименование расходного материала],MATCH(Расходка[[#This Row],[№]],Поиск_расходки[Индекс12],0)),"")</f>
        <v>Проводник коронарный  3g, Angioline</v>
      </c>
      <c r="AD45" s="115" t="str">
        <f>IFERROR(INDEX(Расходка[Наименование расходного материала],MATCH(Расходка[[#This Row],[№]],Поиск_расходки[Индекс13],0)),"")</f>
        <v>Проводник коронарный  3g, Angioline</v>
      </c>
      <c r="AF45" s="4" t="s">
        <v>6</v>
      </c>
      <c r="AG45" s="4" t="s">
        <v>444</v>
      </c>
    </row>
    <row r="46" spans="1:33" x14ac:dyDescent="0.25">
      <c r="A46">
        <v>45</v>
      </c>
      <c r="B46" t="s">
        <v>6</v>
      </c>
      <c r="C46" s="1" t="s">
        <v>278</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BMS, Integtity</v>
      </c>
      <c r="AA46" s="115" t="str">
        <f>IFERROR(INDEX(Расходка[Наименование расходного материала],MATCH(Расходка[[#This Row],[№]],Поиск_расходки[Индекс10],0)),"")</f>
        <v>BMS, Integtity</v>
      </c>
      <c r="AB46" s="115" t="str">
        <f>IFERROR(INDEX(Расходка[Наименование расходного материала],MATCH(Расходка[[#This Row],[№]],Поиск_расходки[Индекс11],0)),"")</f>
        <v>BMS, Integtity</v>
      </c>
      <c r="AC46" s="115" t="str">
        <f>IFERROR(INDEX(Расходка[Наименование расходного материала],MATCH(Расходка[[#This Row],[№]],Поиск_расходки[Индекс12],0)),"")</f>
        <v>BMS, Integtity</v>
      </c>
      <c r="AD46" s="115" t="str">
        <f>IFERROR(INDEX(Расходка[Наименование расходного материала],MATCH(Расходка[[#This Row],[№]],Поиск_расходки[Индекс13],0)),"")</f>
        <v>BMS, Integtity</v>
      </c>
      <c r="AF46" s="4" t="s">
        <v>6</v>
      </c>
      <c r="AG46" s="4" t="s">
        <v>445</v>
      </c>
    </row>
    <row r="47" spans="1:33" x14ac:dyDescent="0.25">
      <c r="A47">
        <v>46</v>
      </c>
      <c r="B47" t="s">
        <v>6</v>
      </c>
      <c r="C47" s="158" t="s">
        <v>346</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DES, Calipso</v>
      </c>
      <c r="AA47" s="115" t="str">
        <f>IFERROR(INDEX(Расходка[Наименование расходного материала],MATCH(Расходка[[#This Row],[№]],Поиск_расходки[Индекс10],0)),"")</f>
        <v>DES, Calipso</v>
      </c>
      <c r="AB47" s="115" t="str">
        <f>IFERROR(INDEX(Расходка[Наименование расходного материала],MATCH(Расходка[[#This Row],[№]],Поиск_расходки[Индекс11],0)),"")</f>
        <v>DES, Calipso</v>
      </c>
      <c r="AC47" s="115" t="str">
        <f>IFERROR(INDEX(Расходка[Наименование расходного материала],MATCH(Расходка[[#This Row],[№]],Поиск_расходки[Индекс12],0)),"")</f>
        <v>DES, Calipso</v>
      </c>
      <c r="AD47" s="115" t="str">
        <f>IFERROR(INDEX(Расходка[Наименование расходного материала],MATCH(Расходка[[#This Row],[№]],Поиск_расходки[Индекс13],0)),"")</f>
        <v>DES, Calipso</v>
      </c>
      <c r="AF47" s="4" t="s">
        <v>6</v>
      </c>
      <c r="AG47" s="4" t="s">
        <v>446</v>
      </c>
    </row>
    <row r="48" spans="1:33" x14ac:dyDescent="0.25">
      <c r="A48">
        <v>47</v>
      </c>
      <c r="B48" t="s">
        <v>6</v>
      </c>
      <c r="C48" s="158" t="s">
        <v>345</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0</v>
      </c>
      <c r="L48" s="116">
        <f>IF(ISNUMBER(SEARCH('Карта учёта'!$B$20,Расходка[[#This Row],[Наименование расходного материала]])),MAX($L$1:L47)+1,0)</f>
        <v>0</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DES, NanoMed</v>
      </c>
      <c r="AA48" s="115" t="str">
        <f>IFERROR(INDEX(Расходка[Наименование расходного материала],MATCH(Расходка[[#This Row],[№]],Поиск_расходки[Индекс10],0)),"")</f>
        <v>DES, NanoMed</v>
      </c>
      <c r="AB48" s="115" t="str">
        <f>IFERROR(INDEX(Расходка[Наименование расходного материала],MATCH(Расходка[[#This Row],[№]],Поиск_расходки[Индекс11],0)),"")</f>
        <v>DES, NanoMed</v>
      </c>
      <c r="AC48" s="115" t="str">
        <f>IFERROR(INDEX(Расходка[Наименование расходного материала],MATCH(Расходка[[#This Row],[№]],Поиск_расходки[Индекс12],0)),"")</f>
        <v>DES, NanoMed</v>
      </c>
      <c r="AD48" s="115" t="str">
        <f>IFERROR(INDEX(Расходка[Наименование расходного материала],MATCH(Расходка[[#This Row],[№]],Поиск_расходки[Индекс13],0)),"")</f>
        <v>DES, NanoMed</v>
      </c>
      <c r="AF48" s="4" t="s">
        <v>6</v>
      </c>
      <c r="AG48" s="4" t="s">
        <v>447</v>
      </c>
    </row>
    <row r="49" spans="1:33" x14ac:dyDescent="0.25">
      <c r="A49">
        <v>48</v>
      </c>
      <c r="B49" t="s">
        <v>6</v>
      </c>
      <c r="C49" s="131" t="s">
        <v>324</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1</v>
      </c>
      <c r="L49" s="116">
        <f>IF(ISNUMBER(SEARCH('Карта учёта'!$B$20,Расходка[[#This Row],[Наименование расходного материала]])),MAX($L$1:L48)+1,0)</f>
        <v>1</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DES, Resolute Integtity</v>
      </c>
      <c r="AA49" s="115" t="str">
        <f>IFERROR(INDEX(Расходка[Наименование расходного материала],MATCH(Расходка[[#This Row],[№]],Поиск_расходки[Индекс10],0)),"")</f>
        <v>DES, Resolute Integtity</v>
      </c>
      <c r="AB49" s="115" t="str">
        <f>IFERROR(INDEX(Расходка[Наименование расходного материала],MATCH(Расходка[[#This Row],[№]],Поиск_расходки[Индекс11],0)),"")</f>
        <v>DES, Resolute Integtity</v>
      </c>
      <c r="AC49" s="115" t="str">
        <f>IFERROR(INDEX(Расходка[Наименование расходного материала],MATCH(Расходка[[#This Row],[№]],Поиск_расходки[Индекс12],0)),"")</f>
        <v>DES, Resolute Integtity</v>
      </c>
      <c r="AD49" s="115" t="str">
        <f>IFERROR(INDEX(Расходка[Наименование расходного материала],MATCH(Расходка[[#This Row],[№]],Поиск_расходки[Индекс13],0)),"")</f>
        <v>DES, Resolute Integtity</v>
      </c>
      <c r="AF49" s="4" t="s">
        <v>6</v>
      </c>
      <c r="AG49" s="4" t="s">
        <v>448</v>
      </c>
    </row>
    <row r="50" spans="1:33" x14ac:dyDescent="0.25">
      <c r="A50">
        <v>49</v>
      </c>
      <c r="B50" t="s">
        <v>6</v>
      </c>
      <c r="C50" t="s">
        <v>358</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DES, Yukon Chrome PC</v>
      </c>
      <c r="AA50" s="115" t="str">
        <f>IFERROR(INDEX(Расходка[Наименование расходного материала],MATCH(Расходка[[#This Row],[№]],Поиск_расходки[Индекс10],0)),"")</f>
        <v>DES, Yukon Chrome PC</v>
      </c>
      <c r="AB50" s="115" t="str">
        <f>IFERROR(INDEX(Расходка[Наименование расходного материала],MATCH(Расходка[[#This Row],[№]],Поиск_расходки[Индекс11],0)),"")</f>
        <v>DES, Yukon Chrome PC</v>
      </c>
      <c r="AC50" s="115" t="str">
        <f>IFERROR(INDEX(Расходка[Наименование расходного материала],MATCH(Расходка[[#This Row],[№]],Поиск_расходки[Индекс12],0)),"")</f>
        <v>DES, Yukon Chrome PC</v>
      </c>
      <c r="AD50" s="115" t="str">
        <f>IFERROR(INDEX(Расходка[Наименование расходного материала],MATCH(Расходка[[#This Row],[№]],Поиск_расходки[Индекс13],0)),"")</f>
        <v>DES, Yukon Chrome PC</v>
      </c>
      <c r="AF50" s="4" t="s">
        <v>6</v>
      </c>
      <c r="AG50" s="4" t="s">
        <v>449</v>
      </c>
    </row>
    <row r="51" spans="1:33" x14ac:dyDescent="0.25">
      <c r="A51">
        <v>50</v>
      </c>
      <c r="B51" t="s">
        <v>6</v>
      </c>
      <c r="C51" s="162" t="s">
        <v>390</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DES, Firehawk</v>
      </c>
      <c r="AA51" s="115" t="str">
        <f>IFERROR(INDEX(Расходка[Наименование расходного материала],MATCH(Расходка[[#This Row],[№]],Поиск_расходки[Индекс10],0)),"")</f>
        <v>DES, Firehawk</v>
      </c>
      <c r="AB51" s="115" t="str">
        <f>IFERROR(INDEX(Расходка[Наименование расходного материала],MATCH(Расходка[[#This Row],[№]],Поиск_расходки[Индекс11],0)),"")</f>
        <v>DES, Firehawk</v>
      </c>
      <c r="AC51" s="115" t="str">
        <f>IFERROR(INDEX(Расходка[Наименование расходного материала],MATCH(Расходка[[#This Row],[№]],Поиск_расходки[Индекс12],0)),"")</f>
        <v>DES, Firehawk</v>
      </c>
      <c r="AD51" s="115" t="str">
        <f>IFERROR(INDEX(Расходка[Наименование расходного материала],MATCH(Расходка[[#This Row],[№]],Поиск_расходки[Индекс13],0)),"")</f>
        <v>DES, Firehawk</v>
      </c>
      <c r="AF51" s="4" t="s">
        <v>6</v>
      </c>
      <c r="AG51" s="4" t="s">
        <v>450</v>
      </c>
    </row>
    <row r="52" spans="1:33" x14ac:dyDescent="0.25">
      <c r="A52">
        <v>51</v>
      </c>
      <c r="B52" t="s">
        <v>6</v>
      </c>
      <c r="C52" t="s">
        <v>389</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DES, Resolute Onyx</v>
      </c>
      <c r="AA52" s="115" t="str">
        <f>IFERROR(INDEX(Расходка[Наименование расходного материала],MATCH(Расходка[[#This Row],[№]],Поиск_расходки[Индекс10],0)),"")</f>
        <v>DES, Resolute Onyx</v>
      </c>
      <c r="AB52" s="115" t="str">
        <f>IFERROR(INDEX(Расходка[Наименование расходного материала],MATCH(Расходка[[#This Row],[№]],Поиск_расходки[Индекс11],0)),"")</f>
        <v>DES, Resolute Onyx</v>
      </c>
      <c r="AC52" s="115" t="str">
        <f>IFERROR(INDEX(Расходка[Наименование расходного материала],MATCH(Расходка[[#This Row],[№]],Поиск_расходки[Индекс12],0)),"")</f>
        <v>DES, Resolute Onyx</v>
      </c>
      <c r="AD52" s="115" t="str">
        <f>IFERROR(INDEX(Расходка[Наименование расходного материала],MATCH(Расходка[[#This Row],[№]],Поиск_расходки[Индекс13],0)),"")</f>
        <v>DES, Resolute Onyx</v>
      </c>
      <c r="AF52" s="4" t="s">
        <v>6</v>
      </c>
      <c r="AG52" s="4" t="s">
        <v>451</v>
      </c>
    </row>
    <row r="53" spans="1:33" x14ac:dyDescent="0.25">
      <c r="A53">
        <v>52</v>
      </c>
      <c r="B53" t="s">
        <v>95</v>
      </c>
      <c r="C53" s="1" t="s">
        <v>325</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Guidezilla™ II 6F</v>
      </c>
      <c r="AA53" s="115" t="str">
        <f>IFERROR(INDEX(Расходка[Наименование расходного материала],MATCH(Расходка[[#This Row],[№]],Поиск_расходки[Индекс10],0)),"")</f>
        <v>Guidezilla™ II 6F</v>
      </c>
      <c r="AB53" s="115" t="str">
        <f>IFERROR(INDEX(Расходка[Наименование расходного материала],MATCH(Расходка[[#This Row],[№]],Поиск_расходки[Индекс11],0)),"")</f>
        <v>Guidezilla™ II 6F</v>
      </c>
      <c r="AC53" s="115" t="str">
        <f>IFERROR(INDEX(Расходка[Наименование расходного материала],MATCH(Расходка[[#This Row],[№]],Поиск_расходки[Индекс12],0)),"")</f>
        <v>Guidezilla™ II 6F</v>
      </c>
      <c r="AD53" s="115" t="str">
        <f>IFERROR(INDEX(Расходка[Наименование расходного материала],MATCH(Расходка[[#This Row],[№]],Поиск_расходки[Индекс13],0)),"")</f>
        <v>Guidezilla™ II 6F</v>
      </c>
      <c r="AF53" s="4" t="s">
        <v>6</v>
      </c>
      <c r="AG53" s="4" t="s">
        <v>452</v>
      </c>
    </row>
    <row r="54" spans="1:33" x14ac:dyDescent="0.25">
      <c r="A54">
        <v>53</v>
      </c>
      <c r="B54" t="s">
        <v>95</v>
      </c>
      <c r="C54" s="1" t="s">
        <v>344</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Telescope ™ II 6F</v>
      </c>
      <c r="AA54" s="115" t="str">
        <f>IFERROR(INDEX(Расходка[Наименование расходного материала],MATCH(Расходка[[#This Row],[№]],Поиск_расходки[Индекс10],0)),"")</f>
        <v>Telescope ™ II 6F</v>
      </c>
      <c r="AB54" s="115" t="str">
        <f>IFERROR(INDEX(Расходка[Наименование расходного материала],MATCH(Расходка[[#This Row],[№]],Поиск_расходки[Индекс11],0)),"")</f>
        <v>Telescope ™ II 6F</v>
      </c>
      <c r="AC54" s="115" t="str">
        <f>IFERROR(INDEX(Расходка[Наименование расходного материала],MATCH(Расходка[[#This Row],[№]],Поиск_расходки[Индекс12],0)),"")</f>
        <v>Telescope ™ II 6F</v>
      </c>
      <c r="AD54" s="115" t="str">
        <f>IFERROR(INDEX(Расходка[Наименование расходного материала],MATCH(Расходка[[#This Row],[№]],Поиск_расходки[Индекс13],0)),"")</f>
        <v>Telescope ™ II 6F</v>
      </c>
      <c r="AF54" s="4" t="s">
        <v>6</v>
      </c>
      <c r="AG54" s="4" t="s">
        <v>453</v>
      </c>
    </row>
    <row r="55" spans="1:33" x14ac:dyDescent="0.25">
      <c r="A55">
        <v>54</v>
      </c>
      <c r="B55" t="s">
        <v>4</v>
      </c>
      <c r="C55" t="s">
        <v>351</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Launcher 6F AL 1</v>
      </c>
      <c r="AA55" s="115" t="str">
        <f>IFERROR(INDEX(Расходка[Наименование расходного материала],MATCH(Расходка[[#This Row],[№]],Поиск_расходки[Индекс10],0)),"")</f>
        <v>Launcher 6F AL 1</v>
      </c>
      <c r="AB55" s="115" t="str">
        <f>IFERROR(INDEX(Расходка[Наименование расходного материала],MATCH(Расходка[[#This Row],[№]],Поиск_расходки[Индекс11],0)),"")</f>
        <v>Launcher 6F AL 1</v>
      </c>
      <c r="AC55" s="115" t="str">
        <f>IFERROR(INDEX(Расходка[Наименование расходного материала],MATCH(Расходка[[#This Row],[№]],Поиск_расходки[Индекс12],0)),"")</f>
        <v>Launcher 6F AL 1</v>
      </c>
      <c r="AD55" s="115" t="str">
        <f>IFERROR(INDEX(Расходка[Наименование расходного материала],MATCH(Расходка[[#This Row],[№]],Поиск_расходки[Индекс13],0)),"")</f>
        <v>Launcher 6F AL 1</v>
      </c>
      <c r="AF55" s="4" t="s">
        <v>6</v>
      </c>
      <c r="AG55" s="4" t="s">
        <v>454</v>
      </c>
    </row>
    <row r="56" spans="1:33" x14ac:dyDescent="0.25">
      <c r="A56">
        <v>55</v>
      </c>
      <c r="B56" t="s">
        <v>4</v>
      </c>
      <c r="C56" t="s">
        <v>352</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Launcher 6F AL 2</v>
      </c>
      <c r="AA56" s="115" t="str">
        <f>IFERROR(INDEX(Расходка[Наименование расходного материала],MATCH(Расходка[[#This Row],[№]],Поиск_расходки[Индекс10],0)),"")</f>
        <v>Launcher 6F AL 2</v>
      </c>
      <c r="AB56" s="115" t="str">
        <f>IFERROR(INDEX(Расходка[Наименование расходного материала],MATCH(Расходка[[#This Row],[№]],Поиск_расходки[Индекс11],0)),"")</f>
        <v>Launcher 6F AL 2</v>
      </c>
      <c r="AC56" s="115" t="str">
        <f>IFERROR(INDEX(Расходка[Наименование расходного материала],MATCH(Расходка[[#This Row],[№]],Поиск_расходки[Индекс12],0)),"")</f>
        <v>Launcher 6F AL 2</v>
      </c>
      <c r="AD56" s="115" t="str">
        <f>IFERROR(INDEX(Расходка[Наименование расходного материала],MATCH(Расходка[[#This Row],[№]],Поиск_расходки[Индекс13],0)),"")</f>
        <v>Launcher 6F AL 2</v>
      </c>
      <c r="AF56" s="4" t="s">
        <v>6</v>
      </c>
      <c r="AG56" s="4" t="s">
        <v>455</v>
      </c>
    </row>
    <row r="57" spans="1:33" x14ac:dyDescent="0.25">
      <c r="A57">
        <v>56</v>
      </c>
      <c r="B57" t="s">
        <v>4</v>
      </c>
      <c r="C57" t="s">
        <v>326</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Launcher 6F EBU 3.5</v>
      </c>
      <c r="AA57" s="115" t="str">
        <f>IFERROR(INDEX(Расходка[Наименование расходного материала],MATCH(Расходка[[#This Row],[№]],Поиск_расходки[Индекс10],0)),"")</f>
        <v>Launcher 6F EBU 3.5</v>
      </c>
      <c r="AB57" s="115" t="str">
        <f>IFERROR(INDEX(Расходка[Наименование расходного материала],MATCH(Расходка[[#This Row],[№]],Поиск_расходки[Индекс11],0)),"")</f>
        <v>Launcher 6F EBU 3.5</v>
      </c>
      <c r="AC57" s="115" t="str">
        <f>IFERROR(INDEX(Расходка[Наименование расходного материала],MATCH(Расходка[[#This Row],[№]],Поиск_расходки[Индекс12],0)),"")</f>
        <v>Launcher 6F EBU 3.5</v>
      </c>
      <c r="AD57" s="115" t="str">
        <f>IFERROR(INDEX(Расходка[Наименование расходного материала],MATCH(Расходка[[#This Row],[№]],Поиск_расходки[Индекс13],0)),"")</f>
        <v>Launcher 6F EBU 3.5</v>
      </c>
      <c r="AF57" s="4" t="s">
        <v>6</v>
      </c>
      <c r="AG57" s="4" t="s">
        <v>456</v>
      </c>
    </row>
    <row r="58" spans="1:33" x14ac:dyDescent="0.25">
      <c r="A58">
        <v>57</v>
      </c>
      <c r="B58" t="s">
        <v>4</v>
      </c>
      <c r="C58" t="s">
        <v>327</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Launcher 6F EBU 4.0</v>
      </c>
      <c r="AA58" s="115" t="str">
        <f>IFERROR(INDEX(Расходка[Наименование расходного материала],MATCH(Расходка[[#This Row],[№]],Поиск_расходки[Индекс10],0)),"")</f>
        <v>Launcher 6F EBU 4.0</v>
      </c>
      <c r="AB58" s="115" t="str">
        <f>IFERROR(INDEX(Расходка[Наименование расходного материала],MATCH(Расходка[[#This Row],[№]],Поиск_расходки[Индекс11],0)),"")</f>
        <v>Launcher 6F EBU 4.0</v>
      </c>
      <c r="AC58" s="115" t="str">
        <f>IFERROR(INDEX(Расходка[Наименование расходного материала],MATCH(Расходка[[#This Row],[№]],Поиск_расходки[Индекс12],0)),"")</f>
        <v>Launcher 6F EBU 4.0</v>
      </c>
      <c r="AD58" s="115" t="str">
        <f>IFERROR(INDEX(Расходка[Наименование расходного материала],MATCH(Расходка[[#This Row],[№]],Поиск_расходки[Индекс13],0)),"")</f>
        <v>Launcher 6F EBU 4.0</v>
      </c>
      <c r="AF58" s="4" t="s">
        <v>6</v>
      </c>
      <c r="AG58" s="4" t="s">
        <v>457</v>
      </c>
    </row>
    <row r="59" spans="1:33" x14ac:dyDescent="0.25">
      <c r="A59">
        <v>58</v>
      </c>
      <c r="B59" t="s">
        <v>4</v>
      </c>
      <c r="C59" t="s">
        <v>328</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Launcher 6F JL 3.5</v>
      </c>
      <c r="AA59" s="115" t="str">
        <f>IFERROR(INDEX(Расходка[Наименование расходного материала],MATCH(Расходка[[#This Row],[№]],Поиск_расходки[Индекс10],0)),"")</f>
        <v>Launcher 6F JL 3.5</v>
      </c>
      <c r="AB59" s="115" t="str">
        <f>IFERROR(INDEX(Расходка[Наименование расходного материала],MATCH(Расходка[[#This Row],[№]],Поиск_расходки[Индекс11],0)),"")</f>
        <v>Launcher 6F JL 3.5</v>
      </c>
      <c r="AC59" s="115" t="str">
        <f>IFERROR(INDEX(Расходка[Наименование расходного материала],MATCH(Расходка[[#This Row],[№]],Поиск_расходки[Индекс12],0)),"")</f>
        <v>Launcher 6F JL 3.5</v>
      </c>
      <c r="AD59" s="115" t="str">
        <f>IFERROR(INDEX(Расходка[Наименование расходного материала],MATCH(Расходка[[#This Row],[№]],Поиск_расходки[Индекс13],0)),"")</f>
        <v>Launcher 6F JL 3.5</v>
      </c>
      <c r="AF59" s="4" t="s">
        <v>6</v>
      </c>
      <c r="AG59" s="4" t="s">
        <v>458</v>
      </c>
    </row>
    <row r="60" spans="1:33" x14ac:dyDescent="0.25">
      <c r="A60">
        <v>59</v>
      </c>
      <c r="B60" t="s">
        <v>4</v>
      </c>
      <c r="C60" t="s">
        <v>329</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Launcher 6F JL 4.0</v>
      </c>
      <c r="AA60" s="115" t="str">
        <f>IFERROR(INDEX(Расходка[Наименование расходного материала],MATCH(Расходка[[#This Row],[№]],Поиск_расходки[Индекс10],0)),"")</f>
        <v>Launcher 6F JL 4.0</v>
      </c>
      <c r="AB60" s="115" t="str">
        <f>IFERROR(INDEX(Расходка[Наименование расходного материала],MATCH(Расходка[[#This Row],[№]],Поиск_расходки[Индекс11],0)),"")</f>
        <v>Launcher 6F JL 4.0</v>
      </c>
      <c r="AC60" s="115" t="str">
        <f>IFERROR(INDEX(Расходка[Наименование расходного материала],MATCH(Расходка[[#This Row],[№]],Поиск_расходки[Индекс12],0)),"")</f>
        <v>Launcher 6F JL 4.0</v>
      </c>
      <c r="AD60" s="115" t="str">
        <f>IFERROR(INDEX(Расходка[Наименование расходного материала],MATCH(Расходка[[#This Row],[№]],Поиск_расходки[Индекс13],0)),"")</f>
        <v>Launcher 6F JL 4.0</v>
      </c>
      <c r="AF60" s="4" t="s">
        <v>6</v>
      </c>
      <c r="AG60" s="4" t="s">
        <v>459</v>
      </c>
    </row>
    <row r="61" spans="1:33" x14ac:dyDescent="0.25">
      <c r="A61">
        <v>60</v>
      </c>
      <c r="B61" t="s">
        <v>4</v>
      </c>
      <c r="C61" t="s">
        <v>335</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Launcher 6F JL 4.5</v>
      </c>
      <c r="AA61" s="115" t="str">
        <f>IFERROR(INDEX(Расходка[Наименование расходного материала],MATCH(Расходка[[#This Row],[№]],Поиск_расходки[Индекс10],0)),"")</f>
        <v>Launcher 6F JL 4.5</v>
      </c>
      <c r="AB61" s="115" t="str">
        <f>IFERROR(INDEX(Расходка[Наименование расходного материала],MATCH(Расходка[[#This Row],[№]],Поиск_расходки[Индекс11],0)),"")</f>
        <v>Launcher 6F JL 4.5</v>
      </c>
      <c r="AC61" s="115" t="str">
        <f>IFERROR(INDEX(Расходка[Наименование расходного материала],MATCH(Расходка[[#This Row],[№]],Поиск_расходки[Индекс12],0)),"")</f>
        <v>Launcher 6F JL 4.5</v>
      </c>
      <c r="AD61" s="115" t="str">
        <f>IFERROR(INDEX(Расходка[Наименование расходного материала],MATCH(Расходка[[#This Row],[№]],Поиск_расходки[Индекс13],0)),"")</f>
        <v>Launcher 6F JL 4.5</v>
      </c>
      <c r="AF61" s="4" t="s">
        <v>6</v>
      </c>
      <c r="AG61" s="4" t="s">
        <v>420</v>
      </c>
    </row>
    <row r="62" spans="1:33" x14ac:dyDescent="0.25">
      <c r="A62">
        <v>61</v>
      </c>
      <c r="B62" t="s">
        <v>4</v>
      </c>
      <c r="C62" t="s">
        <v>330</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1</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Launcher 6F JR 3.5</v>
      </c>
      <c r="AA62" s="115" t="str">
        <f>IFERROR(INDEX(Расходка[Наименование расходного материала],MATCH(Расходка[[#This Row],[№]],Поиск_расходки[Индекс10],0)),"")</f>
        <v>Launcher 6F JR 3.5</v>
      </c>
      <c r="AB62" s="115" t="str">
        <f>IFERROR(INDEX(Расходка[Наименование расходного материала],MATCH(Расходка[[#This Row],[№]],Поиск_расходки[Индекс11],0)),"")</f>
        <v>Launcher 6F JR 3.5</v>
      </c>
      <c r="AC62" s="115" t="str">
        <f>IFERROR(INDEX(Расходка[Наименование расходного материала],MATCH(Расходка[[#This Row],[№]],Поиск_расходки[Индекс12],0)),"")</f>
        <v>Launcher 6F JR 3.5</v>
      </c>
      <c r="AD62" s="115" t="str">
        <f>IFERROR(INDEX(Расходка[Наименование расходного материала],MATCH(Расходка[[#This Row],[№]],Поиск_расходки[Индекс13],0)),"")</f>
        <v>Launcher 6F JR 3.5</v>
      </c>
      <c r="AF62" s="4" t="s">
        <v>6</v>
      </c>
      <c r="AG62" s="4" t="s">
        <v>460</v>
      </c>
    </row>
    <row r="63" spans="1:33" x14ac:dyDescent="0.25">
      <c r="A63">
        <v>62</v>
      </c>
      <c r="B63" t="s">
        <v>4</v>
      </c>
      <c r="C63" t="s">
        <v>331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Launcher 6F JR 4.0</v>
      </c>
      <c r="AA63" s="115" t="str">
        <f>IFERROR(INDEX(Расходка[Наименование расходного материала],MATCH(Расходка[[#This Row],[№]],Поиск_расходки[Индекс10],0)),"")</f>
        <v>Launcher 6F JR 4.0</v>
      </c>
      <c r="AB63" s="115" t="str">
        <f>IFERROR(INDEX(Расходка[Наименование расходного материала],MATCH(Расходка[[#This Row],[№]],Поиск_расходки[Индекс11],0)),"")</f>
        <v>Launcher 6F JR 4.0</v>
      </c>
      <c r="AC63" s="115" t="str">
        <f>IFERROR(INDEX(Расходка[Наименование расходного материала],MATCH(Расходка[[#This Row],[№]],Поиск_расходки[Индекс12],0)),"")</f>
        <v>Launcher 6F JR 4.0</v>
      </c>
      <c r="AD63" s="115" t="str">
        <f>IFERROR(INDEX(Расходка[Наименование расходного материала],MATCH(Расходка[[#This Row],[№]],Поиск_расходки[Индекс13],0)),"")</f>
        <v>Launcher 6F JR 4.0</v>
      </c>
      <c r="AF63" s="4" t="s">
        <v>6</v>
      </c>
      <c r="AG63" s="4" t="s">
        <v>461</v>
      </c>
    </row>
    <row r="64" spans="1:33" x14ac:dyDescent="0.25">
      <c r="A64">
        <v>63</v>
      </c>
      <c r="B64" t="s">
        <v>4</v>
      </c>
      <c r="C64" t="s">
        <v>341</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Launcher 7F JL 3.5</v>
      </c>
      <c r="AA64" s="115" t="str">
        <f>IFERROR(INDEX(Расходка[Наименование расходного материала],MATCH(Расходка[[#This Row],[№]],Поиск_расходки[Индекс10],0)),"")</f>
        <v>Launcher 7F JL 3.5</v>
      </c>
      <c r="AB64" s="115" t="str">
        <f>IFERROR(INDEX(Расходка[Наименование расходного материала],MATCH(Расходка[[#This Row],[№]],Поиск_расходки[Индекс11],0)),"")</f>
        <v>Launcher 7F JL 3.5</v>
      </c>
      <c r="AC64" s="115" t="str">
        <f>IFERROR(INDEX(Расходка[Наименование расходного материала],MATCH(Расходка[[#This Row],[№]],Поиск_расходки[Индекс12],0)),"")</f>
        <v>Launcher 7F JL 3.5</v>
      </c>
      <c r="AD64" s="115" t="str">
        <f>IFERROR(INDEX(Расходка[Наименование расходного материала],MATCH(Расходка[[#This Row],[№]],Поиск_расходки[Индекс13],0)),"")</f>
        <v>Launcher 7F JL 3.5</v>
      </c>
      <c r="AF64" s="4" t="s">
        <v>6</v>
      </c>
      <c r="AG64" s="4" t="s">
        <v>462</v>
      </c>
    </row>
    <row r="65" spans="1:33" x14ac:dyDescent="0.25">
      <c r="A65">
        <v>64</v>
      </c>
      <c r="B65" t="s">
        <v>4</v>
      </c>
      <c r="C65" t="s">
        <v>340</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Launcher 7F JL 4.0</v>
      </c>
      <c r="AA65" s="115" t="str">
        <f>IFERROR(INDEX(Расходка[Наименование расходного материала],MATCH(Расходка[[#This Row],[№]],Поиск_расходки[Индекс10],0)),"")</f>
        <v>Launcher 7F JL 4.0</v>
      </c>
      <c r="AB65" s="115" t="str">
        <f>IFERROR(INDEX(Расходка[Наименование расходного материала],MATCH(Расходка[[#This Row],[№]],Поиск_расходки[Индекс11],0)),"")</f>
        <v>Launcher 7F JL 4.0</v>
      </c>
      <c r="AC65" s="115" t="str">
        <f>IFERROR(INDEX(Расходка[Наименование расходного материала],MATCH(Расходка[[#This Row],[№]],Поиск_расходки[Индекс12],0)),"")</f>
        <v>Launcher 7F JL 4.0</v>
      </c>
      <c r="AD65" s="115" t="str">
        <f>IFERROR(INDEX(Расходка[Наименование расходного материала],MATCH(Расходка[[#This Row],[№]],Поиск_расходки[Индекс13],0)),"")</f>
        <v>Launcher 7F JL 4.0</v>
      </c>
      <c r="AF65" s="4" t="s">
        <v>6</v>
      </c>
      <c r="AG65" s="4" t="s">
        <v>463</v>
      </c>
    </row>
    <row r="66" spans="1:33" x14ac:dyDescent="0.25">
      <c r="A66">
        <v>65</v>
      </c>
      <c r="B66" t="s">
        <v>301</v>
      </c>
      <c r="C66" s="1" t="s">
        <v>332</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Angio-Seal™ VIP</v>
      </c>
      <c r="AA66" s="115" t="str">
        <f>IFERROR(INDEX(Расходка[Наименование расходного материала],MATCH(Расходка[[#This Row],[№]],Поиск_расходки[Индекс10],0)),"")</f>
        <v>Angio-Seal™ VIP</v>
      </c>
      <c r="AB66" s="115" t="str">
        <f>IFERROR(INDEX(Расходка[Наименование расходного материала],MATCH(Расходка[[#This Row],[№]],Поиск_расходки[Индекс11],0)),"")</f>
        <v>Angio-Seal™ VIP</v>
      </c>
      <c r="AC66" s="115" t="str">
        <f>IFERROR(INDEX(Расходка[Наименование расходного материала],MATCH(Расходка[[#This Row],[№]],Поиск_расходки[Индекс12],0)),"")</f>
        <v>Angio-Seal™ VIP</v>
      </c>
      <c r="AD66" s="115" t="str">
        <f>IFERROR(INDEX(Расходка[Наименование расходного материала],MATCH(Расходка[[#This Row],[№]],Поиск_расходки[Индекс13],0)),"")</f>
        <v>Angio-Seal™ VIP</v>
      </c>
      <c r="AF66" s="4" t="s">
        <v>6</v>
      </c>
      <c r="AG66" s="4" t="s">
        <v>464</v>
      </c>
    </row>
    <row r="67" spans="1:33" x14ac:dyDescent="0.25">
      <c r="A67">
        <v>66</v>
      </c>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465</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466</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467</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468</v>
      </c>
    </row>
    <row r="71" spans="1:33" x14ac:dyDescent="0.25">
      <c r="AF71" s="4" t="s">
        <v>6</v>
      </c>
      <c r="AG71" s="4" t="s">
        <v>423</v>
      </c>
    </row>
    <row r="72" spans="1:33" x14ac:dyDescent="0.25">
      <c r="AF72" s="4" t="s">
        <v>6</v>
      </c>
      <c r="AG72" s="4" t="s">
        <v>469</v>
      </c>
    </row>
    <row r="73" spans="1:33" x14ac:dyDescent="0.25">
      <c r="AF73" s="4" t="s">
        <v>6</v>
      </c>
      <c r="AG73" s="4" t="s">
        <v>424</v>
      </c>
    </row>
    <row r="74" spans="1:33" x14ac:dyDescent="0.25">
      <c r="AF74" s="4" t="s">
        <v>6</v>
      </c>
      <c r="AG74" s="4" t="s">
        <v>470</v>
      </c>
    </row>
    <row r="75" spans="1:33" x14ac:dyDescent="0.25">
      <c r="AF75" s="4" t="s">
        <v>6</v>
      </c>
      <c r="AG75" s="4" t="s">
        <v>471</v>
      </c>
    </row>
    <row r="76" spans="1:33" x14ac:dyDescent="0.25">
      <c r="AF76" s="4" t="s">
        <v>6</v>
      </c>
      <c r="AG76" s="4" t="s">
        <v>472</v>
      </c>
    </row>
    <row r="77" spans="1:33" x14ac:dyDescent="0.25">
      <c r="AF77" s="4" t="s">
        <v>6</v>
      </c>
      <c r="AG77" s="4" t="s">
        <v>473</v>
      </c>
    </row>
    <row r="78" spans="1:33" x14ac:dyDescent="0.25">
      <c r="AF78" s="4" t="s">
        <v>6</v>
      </c>
      <c r="AG78" s="4" t="s">
        <v>474</v>
      </c>
    </row>
    <row r="79" spans="1:33" x14ac:dyDescent="0.25">
      <c r="AF79" s="4" t="s">
        <v>6</v>
      </c>
      <c r="AG79" s="4" t="s">
        <v>475</v>
      </c>
    </row>
    <row r="80" spans="1:33" x14ac:dyDescent="0.25">
      <c r="AF80" s="4" t="s">
        <v>6</v>
      </c>
      <c r="AG80" s="4" t="s">
        <v>476</v>
      </c>
    </row>
    <row r="81" spans="32:33" x14ac:dyDescent="0.25">
      <c r="AF81" s="4" t="s">
        <v>6</v>
      </c>
      <c r="AG81" s="4" t="s">
        <v>477</v>
      </c>
    </row>
    <row r="82" spans="32:33" x14ac:dyDescent="0.25">
      <c r="AF82" s="4" t="s">
        <v>6</v>
      </c>
      <c r="AG82" s="4" t="s">
        <v>478</v>
      </c>
    </row>
    <row r="83" spans="32:33" x14ac:dyDescent="0.25">
      <c r="AF83" s="4" t="s">
        <v>6</v>
      </c>
      <c r="AG83" s="4" t="s">
        <v>479</v>
      </c>
    </row>
    <row r="84" spans="32:33" x14ac:dyDescent="0.25">
      <c r="AF84" s="4" t="s">
        <v>6</v>
      </c>
      <c r="AG84" s="4" t="s">
        <v>430</v>
      </c>
    </row>
    <row r="85" spans="32:33" x14ac:dyDescent="0.25">
      <c r="AF85" s="4" t="s">
        <v>6</v>
      </c>
      <c r="AG85" s="4" t="s">
        <v>431</v>
      </c>
    </row>
    <row r="86" spans="32:33" x14ac:dyDescent="0.25">
      <c r="AF86" s="4" t="s">
        <v>6</v>
      </c>
      <c r="AG86" s="4" t="s">
        <v>480</v>
      </c>
    </row>
    <row r="87" spans="32:33" x14ac:dyDescent="0.25">
      <c r="AF87" s="4" t="s">
        <v>6</v>
      </c>
      <c r="AG87" s="4" t="s">
        <v>481</v>
      </c>
    </row>
    <row r="88" spans="32:33" x14ac:dyDescent="0.25">
      <c r="AF88" s="4" t="s">
        <v>6</v>
      </c>
      <c r="AG88" s="4" t="s">
        <v>482</v>
      </c>
    </row>
    <row r="89" spans="32:33" x14ac:dyDescent="0.25">
      <c r="AF89" s="4" t="s">
        <v>6</v>
      </c>
      <c r="AG89" s="4" t="s">
        <v>483</v>
      </c>
    </row>
    <row r="90" spans="32:33" x14ac:dyDescent="0.25">
      <c r="AF90" s="4" t="s">
        <v>6</v>
      </c>
      <c r="AG90" s="4" t="s">
        <v>484</v>
      </c>
    </row>
    <row r="91" spans="32:33" x14ac:dyDescent="0.25">
      <c r="AF91" s="4" t="s">
        <v>6</v>
      </c>
      <c r="AG91" s="4" t="s">
        <v>485</v>
      </c>
    </row>
    <row r="92" spans="32:33" x14ac:dyDescent="0.25">
      <c r="AF92" s="4" t="s">
        <v>6</v>
      </c>
      <c r="AG92" s="4" t="s">
        <v>486</v>
      </c>
    </row>
    <row r="93" spans="32:33" x14ac:dyDescent="0.25">
      <c r="AF93" s="4" t="s">
        <v>6</v>
      </c>
      <c r="AG93" s="4" t="s">
        <v>487</v>
      </c>
    </row>
    <row r="94" spans="32:33" x14ac:dyDescent="0.25">
      <c r="AF94" s="4" t="s">
        <v>6</v>
      </c>
      <c r="AG94" s="4" t="s">
        <v>434</v>
      </c>
    </row>
    <row r="95" spans="32:33" x14ac:dyDescent="0.25">
      <c r="AF95" s="4" t="s">
        <v>6</v>
      </c>
      <c r="AG95" s="4" t="s">
        <v>435</v>
      </c>
    </row>
    <row r="96" spans="32:33" x14ac:dyDescent="0.25">
      <c r="AF96" s="4" t="s">
        <v>6</v>
      </c>
      <c r="AG96" s="4" t="s">
        <v>488</v>
      </c>
    </row>
    <row r="97" spans="32:33" x14ac:dyDescent="0.25">
      <c r="AF97" s="4" t="s">
        <v>6</v>
      </c>
      <c r="AG97" s="4" t="s">
        <v>489</v>
      </c>
    </row>
  </sheetData>
  <sheetProtection sheet="1" objects="1" scenarios="1" formatCells="0" formatColumns="0"/>
  <phoneticPr fontId="14" type="noConversion"/>
  <dataValidations count="1">
    <dataValidation type="list" allowBlank="1" showInputMessage="1" showErrorMessage="1" sqref="B2:B67"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512</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509</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2023-08-10T23:10:20Z</cp:lastPrinted>
  <dcterms:created xsi:type="dcterms:W3CDTF">2015-06-05T18:19:34Z</dcterms:created>
  <dcterms:modified xsi:type="dcterms:W3CDTF">2023-08-10T23:10:48Z</dcterms:modified>
</cp:coreProperties>
</file>