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13_ncr:1_{6CE434CB-F25A-4C0D-9237-B35F1E81485E}"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6" i="1" l="1"/>
  <c r="F66" i="1"/>
  <c r="G66" i="1"/>
  <c r="H66" i="1"/>
  <c r="I66" i="1"/>
  <c r="J66" i="1"/>
  <c r="K66" i="1"/>
  <c r="L66" i="1"/>
  <c r="M66" i="1"/>
  <c r="N66" i="1"/>
  <c r="O66" i="1"/>
  <c r="P66" i="1"/>
  <c r="Q66"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Q7" i="1"/>
  <c r="J7" i="1"/>
  <c r="G8" i="1"/>
  <c r="N9" i="1"/>
  <c r="I7" i="1"/>
  <c r="F7" i="1"/>
  <c r="M7" i="1"/>
  <c r="H8" i="1"/>
  <c r="L9" i="1"/>
  <c r="K8" i="1"/>
  <c r="E9" i="1" l="1"/>
  <c r="E10" i="1" s="1"/>
  <c r="O11" i="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M15" i="1"/>
  <c r="M16" i="1" s="1"/>
  <c r="M17" i="1" s="1"/>
  <c r="P59" i="1"/>
  <c r="P60" i="1" s="1"/>
  <c r="P61" i="1" s="1"/>
  <c r="P62" i="1" s="1"/>
  <c r="P63" i="1" s="1"/>
  <c r="P64" i="1" s="1"/>
  <c r="P65" i="1" s="1"/>
  <c r="AC66" i="1" s="1"/>
  <c r="J12" i="1"/>
  <c r="J13" i="1" s="1"/>
  <c r="J14" i="1" s="1"/>
  <c r="J15" i="1" s="1"/>
  <c r="J16" i="1" s="1"/>
  <c r="Q58" i="1"/>
  <c r="N14" i="1"/>
  <c r="N15" i="1" s="1"/>
  <c r="O57" i="1"/>
  <c r="I15" i="1"/>
  <c r="I16" i="1" s="1"/>
  <c r="I17" i="1" s="1"/>
  <c r="H16" i="1"/>
  <c r="H17" i="1" s="1"/>
  <c r="K13" i="1"/>
  <c r="K14" i="1" s="1"/>
  <c r="L16" i="1"/>
  <c r="G14" i="1"/>
  <c r="E64" i="1" l="1"/>
  <c r="AC64" i="1"/>
  <c r="AC65" i="1"/>
  <c r="F16" i="1"/>
  <c r="F17" i="1" s="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E65" i="1" l="1"/>
  <c r="R61" i="1" s="1"/>
  <c r="R62" i="1"/>
  <c r="N18" i="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R64" i="1" l="1"/>
  <c r="R56" i="1"/>
  <c r="R66" i="1"/>
  <c r="R63" i="1"/>
  <c r="R57" i="1"/>
  <c r="R65" i="1"/>
  <c r="R59" i="1"/>
  <c r="R58" i="1"/>
  <c r="R60" i="1"/>
  <c r="Q62" i="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5" i="1" l="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2" i="1"/>
  <c r="K52" i="1"/>
  <c r="K53" i="1" s="1"/>
  <c r="G51" i="1"/>
  <c r="AD39" i="1"/>
  <c r="AC35" i="1"/>
  <c r="AC23" i="1"/>
  <c r="AB46" i="1"/>
  <c r="N45" i="1"/>
  <c r="AC44" i="1"/>
  <c r="L40" i="1"/>
  <c r="M38" i="1"/>
  <c r="M39" i="1" s="1"/>
  <c r="M40" i="1" s="1"/>
  <c r="S57" i="1" l="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3" i="1"/>
  <c r="T41" i="1"/>
  <c r="T50" i="1"/>
  <c r="T65" i="1"/>
  <c r="M56" i="1"/>
  <c r="M57" i="1" s="1"/>
  <c r="L54" i="1"/>
  <c r="T56" i="1" l="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<sst xmlns="http://schemas.openxmlformats.org/spreadsheetml/2006/main" count="855" uniqueCount="527">
  <si>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</si>
  <si>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</si>
  <si>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</si>
  <si>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</si>
  <si>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</si>
  <si>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</si>
  <si>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</si>
  <si>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</si>
  <si>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</si>
  <si>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</si>
  <si>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</si>
  <si>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</si>
  <si>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</si>
  <si>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</si>
  <si>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</si>
  <si>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</si>
  <si>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</si>
  <si>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</si>
  <si>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</si>
  <si>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</si>
  <si>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</si>
  <si>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</si>
  <si>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</si>
  <si>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</si>
  <si>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</si>
  <si>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</si>
  <si>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</si>
  <si>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</si>
  <si>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</si>
  <si>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</si>
  <si>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</si>
  <si>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</si>
  <si>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</si>
  <si>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</si>
  <si>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</si>
  <si>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</si>
  <si>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</si>
  <si>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</si>
  <si>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</si>
  <si>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</si>
  <si>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</si>
  <si>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</si>
  <si>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</si>
  <si>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</si>
  <si>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</si>
  <si>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</si>
  <si>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</si>
  <si>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</si>
  <si>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</si>
  <si>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</si>
  <si>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</si>
  <si>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</si>
  <si>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</si>
  <si>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</si>
  <si>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</si>
  <si>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</si>
  <si>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</si>
  <si>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</si>
  <si>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</si>
  <si>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</si>
  <si>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</si>
  <si>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</si>
  <si>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</si>
  <si>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</si>
  <si>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</si>
  <si>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</si>
  <si>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</si>
  <si>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</si>
  <si>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</si>
  <si>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</si>
  <si>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</si>
  <si>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</si>
  <si>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</si>
  <si>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</si>
  <si>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</si>
  <si>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</si>
  <si>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</si>
  <si>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</si>
  <si>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</si>
  <si>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</si>
  <si>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</si>
  <si>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</si>
  <si>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</si>
  <si>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</si>
  <si>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</si>
  <si>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</si>
  <si>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</si>
  <si>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</si>
  <si>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</si>
  <si>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</si>
  <si>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</si>
  <si>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</si>
  <si>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</si>
  <si>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</si>
  <si>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</si>
  <si>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</si>
  <si>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</si>
  <si>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</si>
  <si>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</si>
  <si>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</si>
  <si>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</si>
  <si>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</si>
  <si>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</si>
  <si>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</si>
  <si>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</si>
  <si>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</si>
  <si>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</si>
  <si>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</si>
  <si>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</si>
  <si>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</si>
  <si>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</si>
  <si>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</si>
  <si>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</si>
  <si>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</si>
  <si>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</si>
  <si>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</si>
  <si>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</si>
  <si>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</si>
  <si>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</si>
  <si>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</si>
  <si>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</si>
  <si>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</si>
  <si>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</si>
  <si>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</si>
  <si>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</si>
  <si>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</si>
  <si>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</si>
  <si>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</si>
  <si>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</si>
  <si>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</si>
  <si>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</si>
  <si>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</si>
  <si>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</si>
  <si>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</si>
  <si>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</si>
  <si>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</si>
  <si>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</si>
  <si>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</si>
  <si>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</si>
  <si>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</si>
  <si>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</si>
  <si>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</si>
  <si>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</si>
  <si>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</si>
  <si>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</si>
  <si>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</si>
  <si>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</si>
  <si>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</si>
  <si>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</si>
  <si>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</si>
  <si>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</si>
  <si>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</si>
  <si>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</si>
  <si>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</si>
  <si>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</si>
  <si>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</si>
  <si>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</si>
  <si>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</si>
  <si>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</si>
  <si>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</si>
  <si>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</si>
  <si>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</si>
  <si>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</si>
  <si>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</si>
  <si>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</si>
  <si>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</si>
  <si>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</si>
  <si>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</si>
  <si>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</si>
  <si>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</si>
  <si>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</si>
  <si>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</si>
  <si>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</si>
  <si>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</si>
  <si>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</si>
  <si>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</si>
  <si>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</si>
  <si>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</si>
  <si>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</si>
  <si>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</si>
  <si>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</si>
  <si>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</si>
  <si>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</si>
  <si>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</si>
  <si>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</si>
  <si>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</si>
  <si>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</si>
  <si>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</si>
  <si>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</si>
  <si>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</si>
  <si>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</si>
  <si>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</si>
  <si>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</si>
  <si>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</si>
  <si>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</si>
  <si>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</si>
  <si>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</si>
  <si>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</si>
  <si>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</si>
  <si>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</si>
  <si>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</si>
  <si>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</si>
  <si>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</si>
  <si>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</si>
  <si>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</si>
  <si>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</si>
  <si>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</si>
  <si>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</si>
  <si>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</si>
  <si>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</si>
  <si>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</si>
  <si>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</si>
  <si>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</si>
  <si>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</si>
  <si>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</si>
  <si>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</si>
  <si>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</si>
  <si>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</si>
  <si>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</si>
  <si>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</si>
  <si>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</si>
  <si>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</si>
  <si>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</si>
  <si>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</si>
  <si>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</si>
  <si>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</si>
  <si>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</si>
  <si>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</si>
  <si>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</si>
  <si>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</si>
  <si>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</si>
  <si>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</si>
  <si>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</si>
  <si>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</si>
  <si>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</si>
  <si>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</si>
  <si>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</si>
  <si>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</si>
  <si>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</si>
  <si>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</si>
  <si>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</si>
  <si>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</si>
  <si>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</si>
  <si>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</si>
  <si>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</si>
  <si>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</si>
  <si>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</si>
  <si>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</si>
  <si>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</si>
  <si>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</si>
  <si>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</si>
  <si>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</si>
  <si>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</si>
  <si>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</si>
  <si>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</si>
  <si>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</si>
  <si>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</si>
  <si>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</si>
  <si>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</si>
  <si>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</si>
  <si>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</si>
  <si>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</si>
  <si>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</si>
  <si>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</si>
  <si>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</si>
  <si>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</si>
  <si>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</si>
  <si>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</si>
  <si>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</si>
  <si>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</si>
  <si>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</si>
  <si>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</si>
  <si>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</si>
  <si>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</si>
  <si>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</si>
  <si>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</si>
  <si>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</si>
  <si>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</si>
  <si>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</si>
  <si>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</si>
  <si>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</si>
  <si>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</si>
  <si>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</si>
  <si>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</si>
  <si>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</si>
  <si>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</si>
  <si>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</si>
  <si>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</si>
  <si>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</si>
  <si>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</si>
  <si>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</si>
  <si>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</si>
  <si>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</si>
  <si>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</si>
  <si>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</si>
  <si>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</si>
  <si>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</si>
  <si>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</si>
  <si>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</si>
  <si>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</si>
  <si>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</si>
  <si>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</si>
  <si>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</si>
  <si>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</si>
  <si>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</si>
  <si>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</si>
  <si>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</si>
  <si>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</si>
  <si>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</si>
  <si>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</si>
  <si>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</si>
  <si>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</si>
  <si>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</si>
  <si>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</si>
  <si>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</si>
  <si>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</si>
  <si>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</si>
  <si>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</si>
  <si>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</si>
  <si>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</si>
  <si>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</si>
  <si>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</si>
  <si>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</si>
  <si>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</si>
  <si>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</si>
  <si>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</si>
  <si>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</si>
  <si>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</si>
  <si>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</si>
  <si>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</si>
  <si>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</si>
  <si>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</si>
  <si>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</si>
  <si>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</si>
  <si>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</si>
  <si>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</si>
  <si>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</si>
  <si>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</si>
  <si>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</si>
  <si>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</si>
  <si>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</si>
  <si>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</si>
  <si>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</si>
  <si>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</si>
  <si>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</si>
  <si>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</si>
  <si>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</si>
  <si>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</si>
  <si>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</si>
  <si>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</si>
  <si>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</si>
  <si>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</si>
  <si>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</si>
  <si>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</si>
  <si>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</si>
  <si>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</si>
  <si>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</si>
  <si>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</si>
  <si>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</si>
  <si>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</si>
  <si>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</si>
  <si>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</si>
  <si>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</si>
  <si>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</si>
  <si>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</si>
  <si>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</si>
  <si>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</si>
  <si>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</si>
  <si>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</si>
  <si>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</si>
  <si>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</si>
  <si>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</si>
  <si>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</si>
  <si>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</si>
  <si>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</si>
  <si>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</si>
  <si>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</si>
  <si>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</si>
  <si>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</si>
  <si>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</si>
  <si>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</si>
  <si>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</si>
  <si>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</si>
  <si>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</si>
  <si>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</si>
  <si>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</si>
  <si>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</si>
  <si>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</si>
  <si>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</si>
  <si>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</si>
  <si>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</si>
  <si>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</si>
  <si>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</si>
  <si>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</si>
  <si>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</si>
  <si>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</si>
  <si>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</si>
  <si>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</si>
  <si>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</si>
  <si>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</si>
  <si>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</si>
  <si>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</si>
  <si>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</si>
  <si>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</si>
  <si>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</si>
  <si>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</si>
  <si>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</si>
  <si>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</si>
  <si>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</si>
  <si>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</si>
  <si>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</si>
  <si>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</si>
  <si>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</si>
  <si>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</si>
  <si>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</si>
  <si>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</si>
  <si>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</si>
  <si>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</si>
  <si>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</si>
  <si>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</si>
  <si>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</si>
  <si>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</si>
  <si>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</si>
  <si>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</si>
  <si>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</si>
  <si>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</si>
  <si>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</si>
  <si>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</si>
  <si>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</si>
  <si>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</si>
  <si>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</si>
  <si>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</si>
  <si>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</si>
  <si>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</si>
  <si>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</si>
  <si>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</si>
  <si>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</si>
  <si>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</si>
  <si>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</si>
  <si>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</si>
  <si>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</si>
  <si>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</si>
  <si>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</si>
  <si>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</si>
  <si>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</si>
  <si>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</si>
  <si>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</si>
  <si>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</si>
  <si>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</si>
  <si>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</si>
  <si>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</si>
  <si>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</si>
  <si>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</si>
  <si>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</si>
  <si>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</si>
  <si>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</si>
  <si>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</si>
  <si>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</si>
  <si>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</si>
  <si>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</si>
  <si>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</si>
  <si>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</si>
  <si>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</si>
  <si>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</si>
  <si>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</si>
  <si>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</si>
  <si>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</si>
  <si>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</si>
  <si>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</si>
  <si>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</si>
  <si>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</si>
  <si>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</si>
  <si>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</si>
  <si>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</si>
  <si>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</si>
  <si>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</si>
  <si>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</si>
  <si>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</si>
  <si>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</si>
  <si>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</si>
  <si>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</si>
  <si>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</si>
  <si>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</si>
  <si>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</si>
  <si>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</si>
  <si>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</si>
  <si>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</si>
  <si>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</si>
  <si>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</si>
  <si>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</si>
  <si>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</si>
  <si>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</si>
  <si>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</si>
  <si>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</si>
  <si>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</si>
  <si>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</si>
  <si>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</si>
  <si>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</si>
  <si>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</si>
  <si>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</si>
  <si>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</si>
  <si>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</si>
  <si>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</si>
  <si>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</si>
  <si>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</si>
  <si>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</si>
  <si>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</si>
  <si>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</si>
  <si>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</si>
  <si>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</si>
  <si>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</si>
  <si>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</si>
  <si>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100 ml</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</si>
  <si>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</si>
  <si>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</si>
  <si>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 xml:space="preserve">Устье ЛКА катетеризировано проводниковым катетером Launcher EBU 3,5. Коронарный проводник Fielder заведен  в дистальный сегмент ПНА. Предилатация субокклюзирующего стеноза устья ПНА БК Колибри 2.5-15.  В зону сегмента - Ствол ЛКА-ПНА с полным покрытием устья ПНА, ствола ЛКА и частичным покрытием проксимального сегмента ПНА  позиционирован и имплантирован  DES Resolute Integtity 3.0-30 мм, давлением 14 атм.  Постдилатация и оптимизация стента в стволе ЛКА БК  Accuforce  4.0-12, давлением 16 атм. Второй коронарный проводник  Fielder  заведен в дистальный сегмент ОА. Успешная дилатация ячейки стента в устье ОА  БК  Accuforce  3.0-6, давлением 11 атм.  На контрольных сьемках в проксимальном сегменте ПНА опредиляеться краевая диссекция дистальной кромки стента. Зона диссекция закрыта DES Resolute Integtity 3.0-15 мм, давлением 9 атм, постдилатация зоны оверлаппинга давлением 16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</si>
  <si>
    <t>06:24</t>
  </si>
  <si>
    <t>Дудкин Б.И.</t>
  </si>
  <si>
    <t>выраженный кальциноз со стеноз дист/3 до 50%.</t>
  </si>
  <si>
    <t>тяжёлое диффузное кальцинированное поражения на протяжении всег сегментов ПНА: стеноз устья 80%, стенозы проксимального сегмента 80%, окклюзия гна уровне среднего сегмента, за зоной окклюзии антеградный кровоток TIMI 0.</t>
  </si>
  <si>
    <t>выраженный кальциноз проксимального сегмента, стеноз устья 70%, стенозы среднгей трети до 50%.  Антеградный кровоток TIMI III</t>
  </si>
  <si>
    <t>ХТО от устья. Антеградный кровоток TIMI 0. Выраженные межсистемные коллатерали из СВ1 ПНА с ретроградным контрастированием ЗБВ и ЗМЖВ.</t>
  </si>
  <si>
    <t>бедренный</t>
  </si>
  <si>
    <t>М/О ушито Angio-Seal™</t>
  </si>
  <si>
    <t xml:space="preserve">1) Контроль места пункции 2) С учётом крайне тяжёлого диффузнгого кальцинированного трёхсосудистого поражения коронарного русла совместно с зав.отд РХМДиЛ Карчевского Д.В., дежурного кардиолога Сухоревой Д.А. принято решене в пользу консервативной стратегии т.к риск развития тяжёлых интраоперационных осложениё и возникновения смерти значительно превышают потенциальную пользу инвазивной стратегии лечения. </t>
  </si>
  <si>
    <t>Angio-Seal™ VIP</t>
  </si>
  <si>
    <t>Правый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</si>
</sst>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4" zoomScaleNormal="100" zoomScaleSheetLayoutView="100" zoomScalePageLayoutView="90" workbookViewId="0">
      <selection activeCell="R26" sqref="R26"/>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45154</v>
      </c>
      <c r="C8" s="54"/>
      <c r="D8" s="16" t="s">
        <v>186</v>
      </c>
      <c r="E8" s="29"/>
      <c r="F8" s="29"/>
      <c r="G8" s="17"/>
      <c r="H8" s="18"/>
    </row>
    <row r="9" spans="1:8" ht="15.6" customHeight="1" x14ac:dyDescent="0.25">
      <c r="A9" s="21" t="s">
        <v>193</v>
      </c>
      <c r="B9" s="22">
        <v>0.50347222222222221</v>
      </c>
      <c r="C9" s="54"/>
      <c r="D9" s="94" t="s">
        <v>172</v>
      </c>
      <c r="E9" s="92"/>
      <c r="F9" s="92"/>
      <c r="G9" s="23" t="s">
        <v>163</v>
      </c>
      <c r="H9" s="25"/>
    </row>
    <row r="10" spans="1:8" ht="15.6" customHeight="1" thickBot="1" x14ac:dyDescent="0.3">
      <c r="A10" s="83" t="s">
        <v>194</v>
      </c>
      <c r="B10" s="84">
        <v>0.52777777777777779</v>
      </c>
      <c r="C10" s="55"/>
      <c r="D10" s="95" t="s">
        <v>173</v>
      </c>
      <c r="E10" s="93"/>
      <c r="F10" s="93"/>
      <c r="G10" s="24" t="s">
        <v>167</v>
      </c>
      <c r="H10" s="26"/>
    </row>
    <row r="11" spans="1:8" ht="17.25" thickTop="1" thickBot="1" x14ac:dyDescent="0.3">
      <c r="A11" s="89" t="s">
        <v>192</v>
      </c>
      <c r="B11" s="201" t="s">
        <v>517</v>
      </c>
      <c r="C11" s="8"/>
      <c r="D11" s="95" t="s">
        <v>170</v>
      </c>
      <c r="E11" s="93"/>
      <c r="F11" s="93"/>
      <c r="G11" s="24" t="s">
        <v>249</v>
      </c>
      <c r="H11" s="26"/>
    </row>
    <row r="12" spans="1:8" ht="16.5" thickTop="1" x14ac:dyDescent="0.25">
      <c r="A12" s="81" t="s">
        <v>8</v>
      </c>
      <c r="B12" s="82">
        <v>12250</v>
      </c>
      <c r="C12" s="12"/>
      <c r="D12" s="95" t="s">
        <v>303</v>
      </c>
      <c r="E12" s="93"/>
      <c r="F12" s="93"/>
      <c r="G12" s="24" t="s">
        <v>177</v>
      </c>
      <c r="H12" s="26"/>
    </row>
    <row r="13" spans="1:8" ht="15.75" x14ac:dyDescent="0.25">
      <c r="A13" s="15" t="s">
        <v>10</v>
      </c>
      <c r="B13" s="30">
        <f>DATEDIF(B12,B8,"y")</f>
        <v>90</v>
      </c>
      <c r="C13" s="12"/>
      <c r="D13" s="95"/>
      <c r="E13" s="93"/>
      <c r="F13" s="93"/>
      <c r="G13" s="24"/>
      <c r="H13" s="26"/>
    </row>
    <row r="14" spans="1:8" ht="15.75" x14ac:dyDescent="0.25">
      <c r="A14" s="15" t="s">
        <v>12</v>
      </c>
      <c r="B14" s="19">
        <v>22220</v>
      </c>
      <c r="C14" s="12"/>
      <c r="D14" s="36"/>
      <c r="E14" s="36"/>
      <c r="F14" s="36"/>
      <c r="G14" s="37"/>
      <c r="H14" s="56"/>
    </row>
    <row r="15" spans="1:8" ht="15.75" x14ac:dyDescent="0.25">
      <c r="A15" s="15" t="s">
        <v>133</v>
      </c>
      <c r="B15" s="19">
        <v>35</v>
      </c>
      <c r="D15" s="36"/>
      <c r="E15" s="36"/>
      <c r="F15" s="36"/>
      <c r="G15" s="166" t="s">
        <v>403</v>
      </c>
      <c r="H15" s="170" t="s">
        <v>516</v>
      </c>
    </row>
    <row r="16" spans="1:8" ht="15.6" customHeight="1" x14ac:dyDescent="0.25">
      <c r="A16" s="15" t="s">
        <v>106</v>
      </c>
      <c r="B16" s="19" t="s">
        <v>489</v>
      </c>
      <c r="D16" s="36"/>
      <c r="E16" s="36"/>
      <c r="F16" s="36"/>
      <c r="G16" s="167" t="s">
        <v>405</v>
      </c>
      <c r="H16" s="165">
        <v>3430</v>
      </c>
    </row>
    <row r="17" spans="1:8" ht="14.45" customHeight="1" x14ac:dyDescent="0.25">
      <c r="A17" s="40"/>
      <c r="B17" s="31"/>
      <c r="C17" s="31"/>
      <c r="D17" s="88"/>
      <c r="E17" s="88"/>
      <c r="F17" s="88"/>
      <c r="G17" s="168" t="s">
        <v>392</v>
      </c>
      <c r="H17" s="169">
        <f>H16*0.0019</f>
        <v>6.5170000000000003</v>
      </c>
    </row>
    <row r="18" spans="1:8" ht="14.45" customHeight="1" x14ac:dyDescent="0.25">
      <c r="A18" s="57" t="s">
        <v>188</v>
      </c>
      <c r="B18" s="87" t="s">
        <v>526</v>
      </c>
      <c r="D18" s="28" t="s">
        <v>210</v>
      </c>
      <c r="E18" s="28"/>
      <c r="F18" s="28"/>
      <c r="G18" s="85" t="s">
        <v>189</v>
      </c>
      <c r="H18" s="86" t="s">
        <v>522</v>
      </c>
    </row>
    <row r="19" spans="1:8" ht="14.45" customHeight="1" x14ac:dyDescent="0.25">
      <c r="A19" s="40"/>
      <c r="B19" s="31"/>
      <c r="C19" s="31"/>
      <c r="D19" s="34"/>
      <c r="E19" s="34"/>
      <c r="F19" s="34"/>
      <c r="G19" s="31"/>
      <c r="H19" s="41"/>
    </row>
    <row r="20" spans="1:8" ht="14.45" customHeight="1" x14ac:dyDescent="0.25">
      <c r="A20" s="57" t="s">
        <v>212</v>
      </c>
      <c r="B20" s="214" t="s">
        <v>518</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519</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520</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521</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2"/>
      <c r="F42" s="42"/>
      <c r="G42" s="42"/>
      <c r="H42" s="61"/>
    </row>
    <row r="43" spans="1:8" ht="14.45" customHeight="1" x14ac:dyDescent="0.25">
      <c r="A43" s="35"/>
      <c r="B43" s="119"/>
      <c r="C43" s="126"/>
      <c r="D43" s="204" t="s">
        <v>524</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512</v>
      </c>
      <c r="G51" s="74" t="str">
        <f>$G$9</f>
        <v>Щербаков А.С.</v>
      </c>
      <c r="H51" s="64"/>
    </row>
    <row r="52" spans="1:13" x14ac:dyDescent="0.25">
      <c r="A52" s="38"/>
      <c r="H52" s="39"/>
    </row>
    <row r="53" spans="1:13" x14ac:dyDescent="0.25">
      <c r="A53" s="65" t="s">
        <v>206</v>
      </c>
      <c r="B53" s="66" t="s">
        <v>523</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A6" sqref="A6:H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 xml:space="preserve">Код модели:  </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 xml:space="preserve">Код метода:  </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45154</v>
      </c>
      <c r="C12" s="12"/>
      <c r="D12" s="16" t="s">
        <v>186</v>
      </c>
      <c r="E12" s="29"/>
      <c r="F12" s="29"/>
      <c r="G12" s="17"/>
      <c r="H12" s="18"/>
    </row>
    <row r="13" spans="1:8" ht="15.75" x14ac:dyDescent="0.25">
      <c r="A13" s="76" t="s">
        <v>193</v>
      </c>
      <c r="B13" s="22">
        <v>0.70486111111111116</v>
      </c>
      <c r="C13" s="12"/>
      <c r="D13" s="94" t="s">
        <v>172</v>
      </c>
      <c r="E13" s="92"/>
      <c r="F13" s="92"/>
      <c r="G13" s="79" t="str">
        <f>КАГ!G9</f>
        <v>Щербаков А.С.</v>
      </c>
      <c r="H13" s="90" t="str">
        <f>IF(ISBLANK(КАГ!H9),"",КАГ!H9)</f>
        <v/>
      </c>
    </row>
    <row r="14" spans="1:8" ht="15.75" x14ac:dyDescent="0.25">
      <c r="A14" s="76" t="s">
        <v>194</v>
      </c>
      <c r="B14" s="22">
        <v>0.76388888888888884</v>
      </c>
      <c r="C14" s="12"/>
      <c r="D14" s="95" t="s">
        <v>173</v>
      </c>
      <c r="E14" s="93"/>
      <c r="F14" s="93"/>
      <c r="G14" s="80" t="str">
        <f>КАГ!G10</f>
        <v>Сугера И.В.</v>
      </c>
      <c r="H14" s="91" t="str">
        <f>IF(ISBLANK(КАГ!H10),"",КАГ!H10)</f>
        <v/>
      </c>
    </row>
    <row r="15" spans="1:8" ht="16.5" thickBot="1" x14ac:dyDescent="0.3">
      <c r="A15" s="164" t="s">
        <v>391</v>
      </c>
      <c r="B15" s="189">
        <f>IF(B14&lt;B13,B14+1,B14)-B13</f>
        <v>5.9027777777777679E-2</v>
      </c>
      <c r="D15" s="95" t="s">
        <v>170</v>
      </c>
      <c r="E15" s="93"/>
      <c r="F15" s="93"/>
      <c r="G15" s="80" t="str">
        <f>КАГ!G11</f>
        <v>Равинская Я.А.</v>
      </c>
      <c r="H15" s="91" t="str">
        <f>IF(ISBLANK(КАГ!H11),"",КАГ!H11)</f>
        <v/>
      </c>
    </row>
    <row r="16" spans="1:8" ht="17.25" thickTop="1" thickBot="1" x14ac:dyDescent="0.3">
      <c r="A16" s="89" t="s">
        <v>192</v>
      </c>
      <c r="B16" s="203" t="str">
        <f>КАГ!B11</f>
        <v>Дудкин Б.И.</v>
      </c>
      <c r="D16" s="95" t="s">
        <v>303</v>
      </c>
      <c r="E16" s="93"/>
      <c r="F16" s="93"/>
      <c r="G16" s="80" t="str">
        <f>КАГ!G12</f>
        <v>Мишина Е.А</v>
      </c>
      <c r="H16" s="91" t="str">
        <f>IF(ISBLANK(КАГ!H12),"",КАГ!H12)</f>
        <v/>
      </c>
    </row>
    <row r="17" spans="1:8" ht="16.5" thickTop="1" x14ac:dyDescent="0.25">
      <c r="A17" s="15" t="s">
        <v>8</v>
      </c>
      <c r="B17" s="67">
        <f>КАГ!B12</f>
        <v>12250</v>
      </c>
      <c r="D17" s="95" t="s">
        <v>184</v>
      </c>
      <c r="E17" s="93"/>
      <c r="F17" s="93"/>
      <c r="G17" s="80" t="str">
        <f>IF(ISBLANK(КАГ!G13),"",КАГ!G13)</f>
        <v/>
      </c>
      <c r="H17" s="91" t="str">
        <f>IF(ISBLANK(КАГ!H13),"",КАГ!H13)</f>
        <v/>
      </c>
    </row>
    <row r="18" spans="1:8" ht="15.75" x14ac:dyDescent="0.25">
      <c r="A18" s="15" t="s">
        <v>10</v>
      </c>
      <c r="B18" s="30">
        <f>КАГ!B13</f>
        <v>90</v>
      </c>
      <c r="H18" s="39"/>
    </row>
    <row r="19" spans="1:8" ht="14.45" customHeight="1" x14ac:dyDescent="0.25">
      <c r="A19" s="15" t="s">
        <v>12</v>
      </c>
      <c r="B19" s="68">
        <f>КАГ!B14</f>
        <v>22220</v>
      </c>
      <c r="C19" s="69"/>
      <c r="D19" s="69"/>
      <c r="E19" s="69"/>
      <c r="F19" s="69"/>
      <c r="G19" s="166" t="s">
        <v>403</v>
      </c>
      <c r="H19" s="181" t="str">
        <f>КАГ!H15</f>
        <v>06:24</v>
      </c>
    </row>
    <row r="20" spans="1:8" ht="14.45" customHeight="1" x14ac:dyDescent="0.25">
      <c r="A20" s="15" t="s">
        <v>133</v>
      </c>
      <c r="B20" s="68">
        <f>КАГ!B15</f>
        <v>35</v>
      </c>
      <c r="C20" s="70"/>
      <c r="D20" s="70"/>
      <c r="E20" s="70"/>
      <c r="F20" s="70"/>
      <c r="G20" s="167" t="s">
        <v>405</v>
      </c>
      <c r="H20" s="182">
        <f>КАГ!H16</f>
        <v>3430</v>
      </c>
    </row>
    <row r="21" spans="1:8" ht="14.45" customHeight="1" x14ac:dyDescent="0.25">
      <c r="A21" s="15" t="s">
        <v>106</v>
      </c>
      <c r="B21" s="67" t="str">
        <f>КАГ!B16</f>
        <v>ОКС с ↑ ST</v>
      </c>
      <c r="C21" s="70"/>
      <c r="E21" s="71"/>
      <c r="F21" s="71"/>
      <c r="G21" s="168" t="s">
        <v>392</v>
      </c>
      <c r="H21" s="169">
        <f>КАГ!H17</f>
        <v>6.5170000000000003</v>
      </c>
    </row>
    <row r="22" spans="1:8" ht="14.45" customHeight="1" x14ac:dyDescent="0.25">
      <c r="A22" s="57" t="str">
        <f>КАГ!G18</f>
        <v>Доступ:</v>
      </c>
      <c r="B22" s="77" t="str">
        <f>КАГ!H18</f>
        <v>бедренный</v>
      </c>
      <c r="C22" s="70"/>
      <c r="D22" s="70"/>
      <c r="E22" s="70"/>
      <c r="F22" s="70"/>
      <c r="G22" s="185" t="str">
        <f>IF(B21=Вмешательства!F3,Вмешательства!F19,"")</f>
        <v>Реканализация:</v>
      </c>
      <c r="H22" s="186">
        <f>IFERROR(SUM(IF($B$21=Вмешательства!F3,SUM(КАГ!$B$9+0.01),"")),"")</f>
        <v>0.51347222222222222</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515</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512</v>
      </c>
      <c r="C40" s="120"/>
      <c r="D40" s="239" t="s">
        <v>514</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513</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topLeftCell="A4" zoomScaleNormal="90" zoomScaleSheetLayoutView="100" zoomScalePageLayoutView="80" workbookViewId="0">
      <selection activeCell="G16" sqref="G16"/>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45154</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Дудкин Б.И.</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12250</v>
      </c>
    </row>
    <row r="6" spans="1:4"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5">
        <f>ЧКВ!A6</f>
        <v>0</v>
      </c>
      <c r="C6" s="132" t="s">
        <v>10</v>
      </c>
      <c r="D6" s="103">
        <f>DATEDIF(D5,D10,"y")</f>
        <v>90</v>
      </c>
    </row>
    <row r="7" spans="1:4" x14ac:dyDescent="0.25">
      <c r="A7" s="38"/>
      <c r="C7" s="101" t="s">
        <v>12</v>
      </c>
      <c r="D7" s="103">
        <f>КАГ!$B$14</f>
        <v>22220</v>
      </c>
    </row>
    <row r="8" spans="1:4" x14ac:dyDescent="0.25">
      <c r="A8" s="196" t="str">
        <f>ЧКВ!$A$9</f>
        <v xml:space="preserve">Код модели:  </v>
      </c>
      <c r="B8" s="104"/>
      <c r="C8" s="101" t="s">
        <v>133</v>
      </c>
      <c r="D8" s="103">
        <f>КАГ!$B$15</f>
        <v>35</v>
      </c>
    </row>
    <row r="9" spans="1:4" x14ac:dyDescent="0.25">
      <c r="A9" s="196" t="str">
        <f>ЧКВ!$A$10</f>
        <v xml:space="preserve">Код метода:  </v>
      </c>
      <c r="C9" s="105" t="s">
        <v>106</v>
      </c>
      <c r="D9" s="103" t="str">
        <f>КАГ!$B$16</f>
        <v>ОКС с ↑ ST</v>
      </c>
    </row>
    <row r="10" spans="1:4" x14ac:dyDescent="0.25">
      <c r="A10" s="197"/>
      <c r="B10" s="31"/>
      <c r="C10" s="151" t="s">
        <v>13</v>
      </c>
      <c r="D10" s="152">
        <f>КАГ!$B$8</f>
        <v>45154</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Система для закрытия м/пункции </v>
      </c>
      <c r="B13" s="154" t="s">
        <v>525</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
      </c>
      <c r="B14" s="155"/>
      <c r="C14" s="136"/>
      <c r="D14" s="141"/>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c>
      <c r="B15" s="155"/>
      <c r="C15" s="136"/>
      <c r="D15" s="141"/>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
      </c>
      <c r="B16" s="155"/>
      <c r="C16" s="136"/>
      <c r="D16" s="141"/>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
      </c>
      <c r="B17" s="155"/>
      <c r="C17" s="136"/>
      <c r="D17" s="141"/>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
      </c>
      <c r="B18" s="155"/>
      <c r="C18" s="136"/>
      <c r="D18" s="141"/>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c>
      <c r="B19" s="155"/>
      <c r="C19" s="183"/>
      <c r="D19" s="141"/>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6"/>
      <c r="C20" s="136"/>
      <c r="D20" s="141"/>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504</v>
      </c>
      <c r="AN1" s="2" t="s">
        <v>498</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1</v>
      </c>
      <c r="G2" s="116">
        <f>IF(ISNUMBER(SEARCH('Карта учёта'!$B$15,Расходка[[#This Row],[Наименование расходного материала]])),MAX($G$1:G1)+1,0)</f>
        <v>1</v>
      </c>
      <c r="H2" s="116">
        <f>IF(ISNUMBER(SEARCH('Карта учёта'!$B$16,Расходка[[#This Row],[Наименование расходного материала]])),MAX($H$1:H1)+1,0)</f>
        <v>1</v>
      </c>
      <c r="I2" s="116">
        <f>IF(ISNUMBER(SEARCH('Карта учёта'!$B$17,Расходка[[#This Row],[Наименование расходного материала]])),MAX($I$1:I1)+1,0)</f>
        <v>1</v>
      </c>
      <c r="J2" s="116">
        <f>IF(ISNUMBER(SEARCH('Карта учёта'!$B$18,Расходка[[#This Row],[Наименование расходного материала]])),MAX($J$1:J1)+1,0)</f>
        <v>1</v>
      </c>
      <c r="K2" s="116">
        <f>IF(ISNUMBER(SEARCH('Карта учёта'!$B$19,Расходка[[#This Row],[Наименование расходного материала]])),MAX($K$1:K1)+1,0)</f>
        <v>1</v>
      </c>
      <c r="L2" s="116">
        <f>IF(ISNUMBER(SEARCH('Карта учёта'!$B$20,Расходка[[#This Row],[Наименование расходного материала]])),MAX($L$1:L1)+1,0)</f>
        <v>1</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Angio-Seal™ VIP</v>
      </c>
      <c r="S2" s="115" t="str">
        <f>IFERROR(INDEX(Расходка[Наименование расходного материала],MATCH(Расходка[[#This Row],[№]],Поиск_расходки[Индекс2],0)),"")</f>
        <v>Hunter® 6F</v>
      </c>
      <c r="T2" s="115" t="str">
        <f>IFERROR(INDEX(Расходка[Наименование расходного материала],MATCH(Расходка[[#This Row],[№]],Поиск_расходки[Индекс3],0)),"")</f>
        <v>Hunter® 6F</v>
      </c>
      <c r="U2" s="115" t="str">
        <f>IFERROR(INDEX(Расходка[Наименование расходного материала],MATCH(Расходка[[#This Row],[№]],Поиск_расходки[Индекс4],0)),"")</f>
        <v>Hunter® 6F</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Hunter® 6F</v>
      </c>
      <c r="X2" s="115" t="str">
        <f>IFERROR(INDEX(Расходка[Наименование расходного материала],MATCH(Расходка[[#This Row],[№]],Поиск_расходки[Индекс7],0)),"")</f>
        <v>Hunter® 6F</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0">
        <v>155800</v>
      </c>
      <c r="AN2" s="2" t="s">
        <v>309</v>
      </c>
      <c r="AO2" t="s">
        <v>500</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2</v>
      </c>
      <c r="G3" s="116">
        <f>IF(ISNUMBER(SEARCH('Карта учёта'!$B$15,Расходка[[#This Row],[Наименование расходного материала]])),MAX($G$1:G2)+1,0)</f>
        <v>2</v>
      </c>
      <c r="H3" s="116">
        <f>IF(ISNUMBER(SEARCH('Карта учёта'!$B$16,Расходка[[#This Row],[Наименование расходного материала]])),MAX($H$1:H2)+1,0)</f>
        <v>2</v>
      </c>
      <c r="I3" s="116">
        <f>IF(ISNUMBER(SEARCH('Карта учёта'!$B$17,Расходка[[#This Row],[Наименование расходного материала]])),MAX($I$1:I2)+1,0)</f>
        <v>2</v>
      </c>
      <c r="J3" s="116">
        <f>IF(ISNUMBER(SEARCH('Карта учёта'!$B$18,Расходка[[#This Row],[Наименование расходного материала]])),MAX($J$1:J2)+1,0)</f>
        <v>2</v>
      </c>
      <c r="K3" s="116">
        <f>IF(ISNUMBER(SEARCH('Карта учёта'!$B$19,Расходка[[#This Row],[Наименование расходного материала]])),MAX($K$1:K2)+1,0)</f>
        <v>2</v>
      </c>
      <c r="L3" s="116">
        <f>IF(ISNUMBER(SEARCH('Карта учёта'!$B$20,Расходка[[#This Row],[Наименование расходного материала]])),MAX($L$1:L2)+1,0)</f>
        <v>2</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xml:space="preserve">Medtronic Export Advance </v>
      </c>
      <c r="T3" s="115" t="str">
        <f>IFERROR(INDEX(Расходка[Наименование расходного материала],MATCH(Расходка[[#This Row],[№]],Поиск_расходки[Индекс3],0)),"")</f>
        <v xml:space="preserve">Medtronic Export Advance </v>
      </c>
      <c r="U3" s="115" t="str">
        <f>IFERROR(INDEX(Расходка[Наименование расходного материала],MATCH(Расходка[[#This Row],[№]],Поиск_расходки[Индекс4],0)),"")</f>
        <v xml:space="preserve">Medtronic Export Advance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xml:space="preserve">Medtronic Export Advance </v>
      </c>
      <c r="X3" s="115" t="str">
        <f>IFERROR(INDEX(Расходка[Наименование расходного материала],MATCH(Расходка[[#This Row],[№]],Поиск_расходки[Индекс7],0)),"")</f>
        <v xml:space="preserve">Medtronic Export Advance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0">
        <v>218190</v>
      </c>
      <c r="AN3" s="2" t="s">
        <v>493</v>
      </c>
      <c r="AO3" t="s">
        <v>501</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3</v>
      </c>
      <c r="G4" s="116">
        <f>IF(ISNUMBER(SEARCH('Карта учёта'!$B$15,Расходка[[#This Row],[Наименование расходного материала]])),MAX($G$1:G3)+1,0)</f>
        <v>3</v>
      </c>
      <c r="H4" s="116">
        <f>IF(ISNUMBER(SEARCH('Карта учёта'!$B$16,Расходка[[#This Row],[Наименование расходного материала]])),MAX($H$1:H3)+1,0)</f>
        <v>3</v>
      </c>
      <c r="I4" s="116">
        <f>IF(ISNUMBER(SEARCH('Карта учёта'!$B$17,Расходка[[#This Row],[Наименование расходного материала]])),MAX($I$1:I3)+1,0)</f>
        <v>3</v>
      </c>
      <c r="J4" s="116">
        <f>IF(ISNUMBER(SEARCH('Карта учёта'!$B$18,Расходка[[#This Row],[Наименование расходного материала]])),MAX($J$1:J3)+1,0)</f>
        <v>3</v>
      </c>
      <c r="K4" s="116">
        <f>IF(ISNUMBER(SEARCH('Карта учёта'!$B$19,Расходка[[#This Row],[Наименование расходного материала]])),MAX($K$1:K3)+1,0)</f>
        <v>3</v>
      </c>
      <c r="L4" s="116">
        <f>IF(ISNUMBER(SEARCH('Карта учёта'!$B$20,Расходка[[#This Row],[Наименование расходного материала]])),MAX($L$1:L3)+1,0)</f>
        <v>3</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Euphora</v>
      </c>
      <c r="T4" s="115" t="str">
        <f>IFERROR(INDEX(Расходка[Наименование расходного материала],MATCH(Расходка[[#This Row],[№]],Поиск_расходки[Индекс3],0)),"")</f>
        <v>Euphora</v>
      </c>
      <c r="U4" s="115" t="str">
        <f>IFERROR(INDEX(Расходка[Наименование расходного материала],MATCH(Расходка[[#This Row],[№]],Поиск_расходки[Индекс4],0)),"")</f>
        <v>Euphora</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Euphora</v>
      </c>
      <c r="X4" s="115" t="str">
        <f>IFERROR(INDEX(Расходка[Наименование расходного материала],MATCH(Расходка[[#This Row],[№]],Поиск_расходки[Индекс7],0)),"")</f>
        <v>Euphora</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0">
        <v>337440</v>
      </c>
      <c r="AN4" s="2" t="s">
        <v>506</v>
      </c>
      <c r="AO4" t="s">
        <v>503</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4</v>
      </c>
      <c r="G5" s="116">
        <f>IF(ISNUMBER(SEARCH('Карта учёта'!$B$15,Расходка[[#This Row],[Наименование расходного материала]])),MAX($G$1:G4)+1,0)</f>
        <v>4</v>
      </c>
      <c r="H5" s="116">
        <f>IF(ISNUMBER(SEARCH('Карта учёта'!$B$16,Расходка[[#This Row],[Наименование расходного материала]])),MAX($H$1:H4)+1,0)</f>
        <v>4</v>
      </c>
      <c r="I5" s="116">
        <f>IF(ISNUMBER(SEARCH('Карта учёта'!$B$17,Расходка[[#This Row],[Наименование расходного материала]])),MAX($I$1:I4)+1,0)</f>
        <v>4</v>
      </c>
      <c r="J5" s="116">
        <f>IF(ISNUMBER(SEARCH('Карта учёта'!$B$18,Расходка[[#This Row],[Наименование расходного материала]])),MAX($J$1:J4)+1,0)</f>
        <v>4</v>
      </c>
      <c r="K5" s="116">
        <f>IF(ISNUMBER(SEARCH('Карта учёта'!$B$19,Расходка[[#This Row],[Наименование расходного материала]])),MAX($K$1:K4)+1,0)</f>
        <v>4</v>
      </c>
      <c r="L5" s="116">
        <f>IF(ISNUMBER(SEARCH('Карта учёта'!$B$20,Расходка[[#This Row],[Наименование расходного материала]])),MAX($L$1:L4)+1,0)</f>
        <v>4</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NC Accuforce</v>
      </c>
      <c r="T5" s="115" t="str">
        <f>IFERROR(INDEX(Расходка[Наименование расходного материала],MATCH(Расходка[[#This Row],[№]],Поиск_расходки[Индекс3],0)),"")</f>
        <v>NC Accuforce</v>
      </c>
      <c r="U5" s="115" t="str">
        <f>IFERROR(INDEX(Расходка[Наименование расходного материала],MATCH(Расходка[[#This Row],[№]],Поиск_расходки[Индекс4],0)),"")</f>
        <v>NC Accuforce</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NC Accuforce</v>
      </c>
      <c r="X5" s="115" t="str">
        <f>IFERROR(INDEX(Расходка[Наименование расходного материала],MATCH(Расходка[[#This Row],[№]],Поиск_расходки[Индекс7],0)),"")</f>
        <v>NC Accuforce</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0">
        <v>136170</v>
      </c>
      <c r="AN5" s="2"/>
      <c r="AO5" t="s">
        <v>502</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5</v>
      </c>
      <c r="G6" s="116">
        <f>IF(ISNUMBER(SEARCH('Карта учёта'!$B$15,Расходка[[#This Row],[Наименование расходного материала]])),MAX($G$1:G5)+1,0)</f>
        <v>5</v>
      </c>
      <c r="H6" s="116">
        <f>IF(ISNUMBER(SEARCH('Карта учёта'!$B$16,Расходка[[#This Row],[Наименование расходного материала]])),MAX($H$1:H5)+1,0)</f>
        <v>5</v>
      </c>
      <c r="I6" s="116">
        <f>IF(ISNUMBER(SEARCH('Карта учёта'!$B$17,Расходка[[#This Row],[Наименование расходного материала]])),MAX($I$1:I5)+1,0)</f>
        <v>5</v>
      </c>
      <c r="J6" s="116">
        <f>IF(ISNUMBER(SEARCH('Карта учёта'!$B$18,Расходка[[#This Row],[Наименование расходного материала]])),MAX($J$1:J5)+1,0)</f>
        <v>5</v>
      </c>
      <c r="K6" s="116">
        <f>IF(ISNUMBER(SEARCH('Карта учёта'!$B$19,Расходка[[#This Row],[Наименование расходного материала]])),MAX($K$1:K5)+1,0)</f>
        <v>5</v>
      </c>
      <c r="L6" s="116">
        <f>IF(ISNUMBER(SEARCH('Карта учёта'!$B$20,Расходка[[#This Row],[Наименование расходного материала]])),MAX($L$1:L5)+1,0)</f>
        <v>5</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NC Euphora</v>
      </c>
      <c r="T6" s="115" t="str">
        <f>IFERROR(INDEX(Расходка[Наименование расходного материала],MATCH(Расходка[[#This Row],[№]],Поиск_расходки[Индекс3],0)),"")</f>
        <v>NC Euphora</v>
      </c>
      <c r="U6" s="115" t="str">
        <f>IFERROR(INDEX(Расходка[Наименование расходного материала],MATCH(Расходка[[#This Row],[№]],Поиск_расходки[Индекс4],0)),"")</f>
        <v>NC Euphora</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NC Euphora</v>
      </c>
      <c r="X6" s="115" t="str">
        <f>IFERROR(INDEX(Расходка[Наименование расходного материала],MATCH(Расходка[[#This Row],[№]],Поиск_расходки[Индекс7],0)),"")</f>
        <v>NC Euphora</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0">
        <v>135820</v>
      </c>
      <c r="AN6" s="2"/>
      <c r="AO6" t="s">
        <v>505</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6</v>
      </c>
      <c r="G7" s="116">
        <f>IF(ISNUMBER(SEARCH('Карта учёта'!$B$15,Расходка[[#This Row],[Наименование расходного материала]])),MAX($G$1:G6)+1,0)</f>
        <v>6</v>
      </c>
      <c r="H7" s="116">
        <f>IF(ISNUMBER(SEARCH('Карта учёта'!$B$16,Расходка[[#This Row],[Наименование расходного материала]])),MAX($H$1:H6)+1,0)</f>
        <v>6</v>
      </c>
      <c r="I7" s="116">
        <f>IF(ISNUMBER(SEARCH('Карта учёта'!$B$17,Расходка[[#This Row],[Наименование расходного материала]])),MAX($I$1:I6)+1,0)</f>
        <v>6</v>
      </c>
      <c r="J7" s="116">
        <f>IF(ISNUMBER(SEARCH('Карта учёта'!$B$18,Расходка[[#This Row],[Наименование расходного материала]])),MAX($J$1:J6)+1,0)</f>
        <v>6</v>
      </c>
      <c r="K7" s="116">
        <f>IF(ISNUMBER(SEARCH('Карта учёта'!$B$19,Расходка[[#This Row],[Наименование расходного материала]])),MAX($K$1:K6)+1,0)</f>
        <v>6</v>
      </c>
      <c r="L7" s="116">
        <f>IF(ISNUMBER(SEARCH('Карта учёта'!$B$20,Расходка[[#This Row],[Наименование расходного материала]])),MAX($L$1:L6)+1,0)</f>
        <v>6</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Sapphire</v>
      </c>
      <c r="T7" s="115" t="str">
        <f>IFERROR(INDEX(Расходка[Наименование расходного материала],MATCH(Расходка[[#This Row],[№]],Поиск_расходки[Индекс3],0)),"")</f>
        <v>Sapphire</v>
      </c>
      <c r="U7" s="115" t="str">
        <f>IFERROR(INDEX(Расходка[Наименование расходного материала],MATCH(Расходка[[#This Row],[№]],Поиск_расходки[Индекс4],0)),"")</f>
        <v>Sapphire</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Sapphire</v>
      </c>
      <c r="X7" s="115" t="str">
        <f>IFERROR(INDEX(Расходка[Наименование расходного материала],MATCH(Расходка[[#This Row],[№]],Поиск_расходки[Индекс7],0)),"")</f>
        <v>Sapphire</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0">
        <v>155760</v>
      </c>
      <c r="AN7" s="2"/>
      <c r="AO7" t="s">
        <v>499</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7</v>
      </c>
      <c r="G8" s="116">
        <f>IF(ISNUMBER(SEARCH('Карта учёта'!$B$15,Расходка[[#This Row],[Наименование расходного материала]])),MAX($G$1:G7)+1,0)</f>
        <v>7</v>
      </c>
      <c r="H8" s="116">
        <f>IF(ISNUMBER(SEARCH('Карта учёта'!$B$16,Расходка[[#This Row],[Наименование расходного материала]])),MAX($H$1:H7)+1,0)</f>
        <v>7</v>
      </c>
      <c r="I8" s="116">
        <f>IF(ISNUMBER(SEARCH('Карта учёта'!$B$17,Расходка[[#This Row],[Наименование расходного материала]])),MAX($I$1:I7)+1,0)</f>
        <v>7</v>
      </c>
      <c r="J8" s="116">
        <f>IF(ISNUMBER(SEARCH('Карта учёта'!$B$18,Расходка[[#This Row],[Наименование расходного материала]])),MAX($J$1:J7)+1,0)</f>
        <v>7</v>
      </c>
      <c r="K8" s="116">
        <f>IF(ISNUMBER(SEARCH('Карта учёта'!$B$19,Расходка[[#This Row],[Наименование расходного материала]])),MAX($K$1:K7)+1,0)</f>
        <v>7</v>
      </c>
      <c r="L8" s="116">
        <f>IF(ISNUMBER(SEARCH('Карта учёта'!$B$20,Расходка[[#This Row],[Наименование расходного материала]])),MAX($L$1:L7)+1,0)</f>
        <v>7</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Sprinter Legend</v>
      </c>
      <c r="T8" s="115" t="str">
        <f>IFERROR(INDEX(Расходка[Наименование расходного материала],MATCH(Расходка[[#This Row],[№]],Поиск_расходки[Индекс3],0)),"")</f>
        <v>Sprinter Legend</v>
      </c>
      <c r="U8" s="115" t="str">
        <f>IFERROR(INDEX(Расходка[Наименование расходного материала],MATCH(Расходка[[#This Row],[№]],Поиск_расходки[Индекс4],0)),"")</f>
        <v>Sprinter Legend</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Sprinter Legend</v>
      </c>
      <c r="X8" s="115" t="str">
        <f>IFERROR(INDEX(Расходка[Наименование расходного материала],MATCH(Расходка[[#This Row],[№]],Поиск_расходки[Индекс7],0)),"")</f>
        <v>Sprinter Legend</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8</v>
      </c>
      <c r="G9" s="116">
        <f>IF(ISNUMBER(SEARCH('Карта учёта'!$B$15,Расходка[[#This Row],[Наименование расходного материала]])),MAX($G$1:G8)+1,0)</f>
        <v>8</v>
      </c>
      <c r="H9" s="116">
        <f>IF(ISNUMBER(SEARCH('Карта учёта'!$B$16,Расходка[[#This Row],[Наименование расходного материала]])),MAX($H$1:H8)+1,0)</f>
        <v>8</v>
      </c>
      <c r="I9" s="116">
        <f>IF(ISNUMBER(SEARCH('Карта учёта'!$B$17,Расходка[[#This Row],[Наименование расходного материала]])),MAX($I$1:I8)+1,0)</f>
        <v>8</v>
      </c>
      <c r="J9" s="116">
        <f>IF(ISNUMBER(SEARCH('Карта учёта'!$B$18,Расходка[[#This Row],[Наименование расходного материала]])),MAX($J$1:J8)+1,0)</f>
        <v>8</v>
      </c>
      <c r="K9" s="116">
        <f>IF(ISNUMBER(SEARCH('Карта учёта'!$B$19,Расходка[[#This Row],[Наименование расходного материала]])),MAX($K$1:K8)+1,0)</f>
        <v>8</v>
      </c>
      <c r="L9" s="116">
        <f>IF(ISNUMBER(SEARCH('Карта учёта'!$B$20,Расходка[[#This Row],[Наименование расходного материала]])),MAX($L$1:L8)+1,0)</f>
        <v>8</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SubMarine Rapido, Invatec</v>
      </c>
      <c r="T9" s="115" t="str">
        <f>IFERROR(INDEX(Расходка[Наименование расходного материала],MATCH(Расходка[[#This Row],[№]],Поиск_расходки[Индекс3],0)),"")</f>
        <v>SubMarine Rapido, Invatec</v>
      </c>
      <c r="U9" s="115" t="str">
        <f>IFERROR(INDEX(Расходка[Наименование расходного материала],MATCH(Расходка[[#This Row],[№]],Поиск_расходки[Индекс4],0)),"")</f>
        <v>SubMarine Rapido, Invatec</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SubMarine Rapido, Invatec</v>
      </c>
      <c r="X9" s="115" t="str">
        <f>IFERROR(INDEX(Расходка[Наименование расходного материала],MATCH(Расходка[[#This Row],[№]],Поиск_расходки[Индекс7],0)),"")</f>
        <v>SubMarine Rapido, Invatec</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413</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9</v>
      </c>
      <c r="G10" s="116">
        <f>IF(ISNUMBER(SEARCH('Карта учёта'!$B$15,Расходка[[#This Row],[Наименование расходного материала]])),MAX($G$1:G9)+1,0)</f>
        <v>9</v>
      </c>
      <c r="H10" s="116">
        <f>IF(ISNUMBER(SEARCH('Карта учёта'!$B$16,Расходка[[#This Row],[Наименование расходного материала]])),MAX($H$1:H9)+1,0)</f>
        <v>9</v>
      </c>
      <c r="I10" s="116">
        <f>IF(ISNUMBER(SEARCH('Карта учёта'!$B$17,Расходка[[#This Row],[Наименование расходного материала]])),MAX($I$1:I9)+1,0)</f>
        <v>9</v>
      </c>
      <c r="J10" s="116">
        <f>IF(ISNUMBER(SEARCH('Карта учёта'!$B$18,Расходка[[#This Row],[Наименование расходного материала]])),MAX($J$1:J9)+1,0)</f>
        <v>9</v>
      </c>
      <c r="K10" s="116">
        <f>IF(ISNUMBER(SEARCH('Карта учёта'!$B$19,Расходка[[#This Row],[Наименование расходного материала]])),MAX($K$1:K9)+1,0)</f>
        <v>9</v>
      </c>
      <c r="L10" s="116">
        <f>IF(ISNUMBER(SEARCH('Карта учёта'!$B$20,Расходка[[#This Row],[Наименование расходного материала]])),MAX($L$1:L9)+1,0)</f>
        <v>9</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Колибри</v>
      </c>
      <c r="T10" s="115" t="str">
        <f>IFERROR(INDEX(Расходка[Наименование расходного материала],MATCH(Расходка[[#This Row],[№]],Поиск_расходки[Индекс3],0)),"")</f>
        <v>Колибри</v>
      </c>
      <c r="U10" s="115" t="str">
        <f>IFERROR(INDEX(Расходка[Наименование расходного материала],MATCH(Расходка[[#This Row],[№]],Поиск_расходки[Индекс4],0)),"")</f>
        <v>Колибри</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Колибри</v>
      </c>
      <c r="X10" s="115" t="str">
        <f>IFERROR(INDEX(Расходка[Наименование расходного материала],MATCH(Расходка[[#This Row],[№]],Поиск_расходки[Индекс7],0)),"")</f>
        <v>Колибри</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414</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10</v>
      </c>
      <c r="G11" s="116">
        <f>IF(ISNUMBER(SEARCH('Карта учёта'!$B$15,Расходка[[#This Row],[Наименование расходного материала]])),MAX($G$1:G10)+1,0)</f>
        <v>10</v>
      </c>
      <c r="H11" s="116">
        <f>IF(ISNUMBER(SEARCH('Карта учёта'!$B$16,Расходка[[#This Row],[Наименование расходного материала]])),MAX($H$1:H10)+1,0)</f>
        <v>10</v>
      </c>
      <c r="I11" s="116">
        <f>IF(ISNUMBER(SEARCH('Карта учёта'!$B$17,Расходка[[#This Row],[Наименование расходного материала]])),MAX($I$1:I10)+1,0)</f>
        <v>10</v>
      </c>
      <c r="J11" s="116">
        <f>IF(ISNUMBER(SEARCH('Карта учёта'!$B$18,Расходка[[#This Row],[Наименование расходного материала]])),MAX($J$1:J10)+1,0)</f>
        <v>10</v>
      </c>
      <c r="K11" s="116">
        <f>IF(ISNUMBER(SEARCH('Карта учёта'!$B$19,Расходка[[#This Row],[Наименование расходного материала]])),MAX($K$1:K10)+1,0)</f>
        <v>10</v>
      </c>
      <c r="L11" s="116">
        <f>IF(ISNUMBER(SEARCH('Карта учёта'!$B$20,Расходка[[#This Row],[Наименование расходного материала]])),MAX($L$1:L10)+1,0)</f>
        <v>10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xml:space="preserve">NC Колибри </v>
      </c>
      <c r="T11" s="115" t="str">
        <f>IFERROR(INDEX(Расходка[Наименование расходного материала],MATCH(Расходка[[#This Row],[№]],Поиск_расходки[Индекс3],0)),"")</f>
        <v xml:space="preserve">NC Колибри </v>
      </c>
      <c r="U11" s="115" t="str">
        <f>IFERROR(INDEX(Расходка[Наименование расходного материала],MATCH(Расходка[[#This Row],[№]],Поиск_расходки[Индекс4],0)),"")</f>
        <v xml:space="preserve">NC Колибри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xml:space="preserve">NC Колибри </v>
      </c>
      <c r="X11" s="115" t="str">
        <f>IFERROR(INDEX(Расходка[Наименование расходного материала],MATCH(Расходка[[#This Row],[№]],Поиск_расходки[Индекс7],0)),"")</f>
        <v xml:space="preserve">NC Колибри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11</v>
      </c>
      <c r="G12" s="116">
        <f>IF(ISNUMBER(SEARCH('Карта учёта'!$B$15,Расходка[[#This Row],[Наименование расходного материала]])),MAX($G$1:G11)+1,0)</f>
        <v>11</v>
      </c>
      <c r="H12" s="116">
        <f>IF(ISNUMBER(SEARCH('Карта учёта'!$B$16,Расходка[[#This Row],[Наименование расходного материала]])),MAX($H$1:H11)+1,0)</f>
        <v>11</v>
      </c>
      <c r="I12" s="116">
        <f>IF(ISNUMBER(SEARCH('Карта учёта'!$B$17,Расходка[[#This Row],[Наименование расходного материала]])),MAX($I$1:I11)+1,0)</f>
        <v>11</v>
      </c>
      <c r="J12" s="116">
        <f>IF(ISNUMBER(SEARCH('Карта учёта'!$B$18,Расходка[[#This Row],[Наименование расходного материала]])),MAX($J$1:J11)+1,0)</f>
        <v>11</v>
      </c>
      <c r="K12" s="116">
        <f>IF(ISNUMBER(SEARCH('Карта учёта'!$B$19,Расходка[[#This Row],[Наименование расходного материала]])),MAX($K$1:K11)+1,0)</f>
        <v>11</v>
      </c>
      <c r="L12" s="116">
        <f>IF(ISNUMBER(SEARCH('Карта учёта'!$B$20,Расходка[[#This Row],[Наименование расходного материала]])),MAX($L$1:L11)+1,0)</f>
        <v>11</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Nitrex 260</v>
      </c>
      <c r="T12" s="115" t="str">
        <f>IFERROR(INDEX(Расходка[Наименование расходного материала],MATCH(Расходка[[#This Row],[№]],Поиск_расходки[Индекс3],0)),"")</f>
        <v>Nitrex 260</v>
      </c>
      <c r="U12" s="115" t="str">
        <f>IFERROR(INDEX(Расходка[Наименование расходного материала],MATCH(Расходка[[#This Row],[№]],Поиск_расходки[Индекс4],0)),"")</f>
        <v>Nitrex 260</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Nitrex 260</v>
      </c>
      <c r="X12" s="115" t="str">
        <f>IFERROR(INDEX(Расходка[Наименование расходного материала],MATCH(Расходка[[#This Row],[№]],Поиск_расходки[Индекс7],0)),"")</f>
        <v>Nitrex 260</v>
      </c>
      <c r="Y12" s="115" t="str">
        <f>IFERROR(INDEX(Расходка[Наименование расходного материала],MATCH(Расходка[[#This Row],[№]],Поиск_расходки[Индекс8],0)),"")</f>
        <v>Nitrex 260</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416</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12</v>
      </c>
      <c r="G13" s="116">
        <f>IF(ISNUMBER(SEARCH('Карта учёта'!$B$15,Расходка[[#This Row],[Наименование расходного материала]])),MAX($G$1:G12)+1,0)</f>
        <v>12</v>
      </c>
      <c r="H13" s="116">
        <f>IF(ISNUMBER(SEARCH('Карта учёта'!$B$16,Расходка[[#This Row],[Наименование расходного материала]])),MAX($H$1:H12)+1,0)</f>
        <v>12</v>
      </c>
      <c r="I13" s="116">
        <f>IF(ISNUMBER(SEARCH('Карта учёта'!$B$17,Расходка[[#This Row],[Наименование расходного материала]])),MAX($I$1:I12)+1,0)</f>
        <v>12</v>
      </c>
      <c r="J13" s="116">
        <f>IF(ISNUMBER(SEARCH('Карта учёта'!$B$18,Расходка[[#This Row],[Наименование расходного материала]])),MAX($J$1:J12)+1,0)</f>
        <v>12</v>
      </c>
      <c r="K13" s="116">
        <f>IF(ISNUMBER(SEARCH('Карта учёта'!$B$19,Расходка[[#This Row],[Наименование расходного материала]])),MAX($K$1:K12)+1,0)</f>
        <v>12</v>
      </c>
      <c r="L13" s="116">
        <f>IF(ISNUMBER(SEARCH('Карта учёта'!$B$20,Расходка[[#This Row],[Наименование расходного материала]])),MAX($L$1:L12)+1,0)</f>
        <v>12</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RadiFocus</v>
      </c>
      <c r="T13" s="115" t="str">
        <f>IFERROR(INDEX(Расходка[Наименование расходного материала],MATCH(Расходка[[#This Row],[№]],Поиск_расходки[Индекс3],0)),"")</f>
        <v>RadiFocus</v>
      </c>
      <c r="U13" s="115" t="str">
        <f>IFERROR(INDEX(Расходка[Наименование расходного материала],MATCH(Расходка[[#This Row],[№]],Поиск_расходки[Индекс4],0)),"")</f>
        <v>RadiFocus</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RadiFocus</v>
      </c>
      <c r="X13" s="115" t="str">
        <f>IFERROR(INDEX(Расходка[Наименование расходного материала],MATCH(Расходка[[#This Row],[№]],Поиск_расходки[Индекс7],0)),"")</f>
        <v>RadiFocus</v>
      </c>
      <c r="Y13" s="115" t="str">
        <f>IFERROR(INDEX(Расходка[Наименование расходного материала],MATCH(Расходка[[#This Row],[№]],Поиск_расходки[Индекс8],0)),"")</f>
        <v>RadiFocus</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13</v>
      </c>
      <c r="G14" s="116">
        <f>IF(ISNUMBER(SEARCH('Карта учёта'!$B$15,Расходка[[#This Row],[Наименование расходного материала]])),MAX($G$1:G13)+1,0)</f>
        <v>13</v>
      </c>
      <c r="H14" s="116">
        <f>IF(ISNUMBER(SEARCH('Карта учёта'!$B$16,Расходка[[#This Row],[Наименование расходного материала]])),MAX($H$1:H13)+1,0)</f>
        <v>13</v>
      </c>
      <c r="I14" s="116">
        <f>IF(ISNUMBER(SEARCH('Карта учёта'!$B$17,Расходка[[#This Row],[Наименование расходного материала]])),MAX($I$1:I13)+1,0)</f>
        <v>13</v>
      </c>
      <c r="J14" s="116">
        <f>IF(ISNUMBER(SEARCH('Карта учёта'!$B$18,Расходка[[#This Row],[Наименование расходного материала]])),MAX($J$1:J13)+1,0)</f>
        <v>13</v>
      </c>
      <c r="K14" s="116">
        <f>IF(ISNUMBER(SEARCH('Карта учёта'!$B$19,Расходка[[#This Row],[Наименование расходного материала]])),MAX($K$1:K13)+1,0)</f>
        <v>13</v>
      </c>
      <c r="L14" s="116">
        <f>IF(ISNUMBER(SEARCH('Карта учёта'!$B$20,Расходка[[#This Row],[Наименование расходного материала]])),MAX($L$1:L13)+1,0)</f>
        <v>13</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BasixCOMPAK</v>
      </c>
      <c r="T14" s="115" t="str">
        <f>IFERROR(INDEX(Расходка[Наименование расходного материала],MATCH(Расходка[[#This Row],[№]],Поиск_расходки[Индекс3],0)),"")</f>
        <v>BasixCOMPAK</v>
      </c>
      <c r="U14" s="115" t="str">
        <f>IFERROR(INDEX(Расходка[Наименование расходного материала],MATCH(Расходка[[#This Row],[№]],Поиск_расходки[Индекс4],0)),"")</f>
        <v>BasixCOMPAK</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BasixCOMPAK</v>
      </c>
      <c r="X14" s="115" t="str">
        <f>IFERROR(INDEX(Расходка[Наименование расходного материала],MATCH(Расходка[[#This Row],[№]],Поиск_расходки[Индекс7],0)),"")</f>
        <v>BasixCOMPAK</v>
      </c>
      <c r="Y14" s="115" t="str">
        <f>IFERROR(INDEX(Расходка[Наименование расходного материала],MATCH(Расходка[[#This Row],[№]],Поиск_расходки[Индекс8],0)),"")</f>
        <v>BasixCOMPAK</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496</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14</v>
      </c>
      <c r="G15" s="116">
        <f>IF(ISNUMBER(SEARCH('Карта учёта'!$B$15,Расходка[[#This Row],[Наименование расходного материала]])),MAX($G$1:G14)+1,0)</f>
        <v>14</v>
      </c>
      <c r="H15" s="116">
        <f>IF(ISNUMBER(SEARCH('Карта учёта'!$B$16,Расходка[[#This Row],[Наименование расходного материала]])),MAX($H$1:H14)+1,0)</f>
        <v>14</v>
      </c>
      <c r="I15" s="116">
        <f>IF(ISNUMBER(SEARCH('Карта учёта'!$B$17,Расходка[[#This Row],[Наименование расходного материала]])),MAX($I$1:I14)+1,0)</f>
        <v>14</v>
      </c>
      <c r="J15" s="116">
        <f>IF(ISNUMBER(SEARCH('Карта учёта'!$B$18,Расходка[[#This Row],[Наименование расходного материала]])),MAX($J$1:J14)+1,0)</f>
        <v>14</v>
      </c>
      <c r="K15" s="116">
        <f>IF(ISNUMBER(SEARCH('Карта учёта'!$B$19,Расходка[[#This Row],[Наименование расходного материала]])),MAX($K$1:K14)+1,0)</f>
        <v>14</v>
      </c>
      <c r="L15" s="116">
        <f>IF(ISNUMBER(SEARCH('Карта учёта'!$B$20,Расходка[[#This Row],[Наименование расходного материала]])),MAX($L$1:L14)+1,0)</f>
        <v>14</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BasixTOUCH</v>
      </c>
      <c r="T15" s="115" t="str">
        <f>IFERROR(INDEX(Расходка[Наименование расходного материала],MATCH(Расходка[[#This Row],[№]],Поиск_расходки[Индекс3],0)),"")</f>
        <v>BasixTOUCH</v>
      </c>
      <c r="U15" s="115" t="str">
        <f>IFERROR(INDEX(Расходка[Наименование расходного материала],MATCH(Расходка[[#This Row],[№]],Поиск_расходки[Индекс4],0)),"")</f>
        <v>BasixTOUCH</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BasixTOUCH</v>
      </c>
      <c r="X15" s="115" t="str">
        <f>IFERROR(INDEX(Расходка[Наименование расходного материала],MATCH(Расходка[[#This Row],[№]],Поиск_расходки[Индекс7],0)),"")</f>
        <v>BasixTOUCH</v>
      </c>
      <c r="Y15" s="115" t="str">
        <f>IFERROR(INDEX(Расходка[Наименование расходного материала],MATCH(Расходка[[#This Row],[№]],Поиск_расходки[Индекс8],0)),"")</f>
        <v>BasixTOUCH</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15</v>
      </c>
      <c r="G16" s="116">
        <f>IF(ISNUMBER(SEARCH('Карта учёта'!$B$15,Расходка[[#This Row],[Наименование расходного материала]])),MAX($G$1:G15)+1,0)</f>
        <v>15</v>
      </c>
      <c r="H16" s="116">
        <f>IF(ISNUMBER(SEARCH('Карта учёта'!$B$16,Расходка[[#This Row],[Наименование расходного материала]])),MAX($H$1:H15)+1,0)</f>
        <v>15</v>
      </c>
      <c r="I16" s="116">
        <f>IF(ISNUMBER(SEARCH('Карта учёта'!$B$17,Расходка[[#This Row],[Наименование расходного материала]])),MAX($I$1:I15)+1,0)</f>
        <v>15</v>
      </c>
      <c r="J16" s="116">
        <f>IF(ISNUMBER(SEARCH('Карта учёта'!$B$18,Расходка[[#This Row],[Наименование расходного материала]])),MAX($J$1:J15)+1,0)</f>
        <v>15</v>
      </c>
      <c r="K16" s="116">
        <f>IF(ISNUMBER(SEARCH('Карта учёта'!$B$19,Расходка[[#This Row],[Наименование расходного материала]])),MAX($K$1:K15)+1,0)</f>
        <v>15</v>
      </c>
      <c r="L16" s="116">
        <f>IF(ISNUMBER(SEARCH('Карта учёта'!$B$20,Расходка[[#This Row],[Наименование расходного материала]])),MAX($L$1:L15)+1,0)</f>
        <v>15</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Dolphin</v>
      </c>
      <c r="T16" s="115" t="str">
        <f>IFERROR(INDEX(Расходка[Наименование расходного материала],MATCH(Расходка[[#This Row],[№]],Поиск_расходки[Индекс3],0)),"")</f>
        <v>Dolphin</v>
      </c>
      <c r="U16" s="115" t="str">
        <f>IFERROR(INDEX(Расходка[Наименование расходного материала],MATCH(Расходка[[#This Row],[№]],Поиск_расходки[Индекс4],0)),"")</f>
        <v>Dolphin</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Dolphin</v>
      </c>
      <c r="X16" s="115" t="str">
        <f>IFERROR(INDEX(Расходка[Наименование расходного материала],MATCH(Расходка[[#This Row],[№]],Поиск_расходки[Индекс7],0)),"")</f>
        <v>Dolphin</v>
      </c>
      <c r="Y16" s="115" t="str">
        <f>IFERROR(INDEX(Расходка[Наименование расходного материала],MATCH(Расходка[[#This Row],[№]],Поиск_расходки[Индекс8],0)),"")</f>
        <v>Dolphin</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16</v>
      </c>
      <c r="G17" s="116">
        <f>IF(ISNUMBER(SEARCH('Карта учёта'!$B$15,Расходка[[#This Row],[Наименование расходного материала]])),MAX($G$1:G16)+1,0)</f>
        <v>16</v>
      </c>
      <c r="H17" s="116">
        <f>IF(ISNUMBER(SEARCH('Карта учёта'!$B$16,Расходка[[#This Row],[Наименование расходного материала]])),MAX($H$1:H16)+1,0)</f>
        <v>16</v>
      </c>
      <c r="I17" s="116">
        <f>IF(ISNUMBER(SEARCH('Карта учёта'!$B$17,Расходка[[#This Row],[Наименование расходного материала]])),MAX($I$1:I16)+1,0)</f>
        <v>16</v>
      </c>
      <c r="J17" s="116">
        <f>IF(ISNUMBER(SEARCH('Карта учёта'!$B$18,Расходка[[#This Row],[Наименование расходного материала]])),MAX($J$1:J16)+1,0)</f>
        <v>16</v>
      </c>
      <c r="K17" s="116">
        <f>IF(ISNUMBER(SEARCH('Карта учёта'!$B$19,Расходка[[#This Row],[Наименование расходного материала]])),MAX($K$1:K16)+1,0)</f>
        <v>16</v>
      </c>
      <c r="L17" s="116">
        <f>IF(ISNUMBER(SEARCH('Карта учёта'!$B$20,Расходка[[#This Row],[Наименование расходного материала]])),MAX($L$1:L16)+1,0)</f>
        <v>16</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Lepu Medical</v>
      </c>
      <c r="T17" s="115" t="str">
        <f>IFERROR(INDEX(Расходка[Наименование расходного материала],MATCH(Расходка[[#This Row],[№]],Поиск_расходки[Индекс3],0)),"")</f>
        <v>Lepu Medical</v>
      </c>
      <c r="U17" s="115" t="str">
        <f>IFERROR(INDEX(Расходка[Наименование расходного материала],MATCH(Расходка[[#This Row],[№]],Поиск_расходки[Индекс4],0)),"")</f>
        <v>Lepu Medical</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Lepu Medical</v>
      </c>
      <c r="X17" s="115" t="str">
        <f>IFERROR(INDEX(Расходка[Наименование расходного материала],MATCH(Расходка[[#This Row],[№]],Поиск_расходки[Индекс7],0)),"")</f>
        <v>Lepu Medical</v>
      </c>
      <c r="Y17" s="115" t="str">
        <f>IFERROR(INDEX(Расходка[Наименование расходного материала],MATCH(Расходка[[#This Row],[№]],Поиск_расходки[Индекс8],0)),"")</f>
        <v>Lepu Medical</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17</v>
      </c>
      <c r="G18" s="116">
        <f>IF(ISNUMBER(SEARCH('Карта учёта'!$B$15,Расходка[[#This Row],[Наименование расходного материала]])),MAX($G$1:G17)+1,0)</f>
        <v>17</v>
      </c>
      <c r="H18" s="116">
        <f>IF(ISNUMBER(SEARCH('Карта учёта'!$B$16,Расходка[[#This Row],[Наименование расходного материала]])),MAX($H$1:H17)+1,0)</f>
        <v>17</v>
      </c>
      <c r="I18" s="116">
        <f>IF(ISNUMBER(SEARCH('Карта учёта'!$B$17,Расходка[[#This Row],[Наименование расходного материала]])),MAX($I$1:I17)+1,0)</f>
        <v>17</v>
      </c>
      <c r="J18" s="116">
        <f>IF(ISNUMBER(SEARCH('Карта учёта'!$B$18,Расходка[[#This Row],[Наименование расходного материала]])),MAX($J$1:J17)+1,0)</f>
        <v>17</v>
      </c>
      <c r="K18" s="116">
        <f>IF(ISNUMBER(SEARCH('Карта учёта'!$B$19,Расходка[[#This Row],[Наименование расходного материала]])),MAX($K$1:K17)+1,0)</f>
        <v>17</v>
      </c>
      <c r="L18" s="116">
        <f>IF(ISNUMBER(SEARCH('Карта учёта'!$B$20,Расходка[[#This Row],[Наименование расходного материала]])),MAX($L$1:L17)+1,0)</f>
        <v>17</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Perouse Medical FLAMINGO</v>
      </c>
      <c r="T18" s="115" t="str">
        <f>IFERROR(INDEX(Расходка[Наименование расходного материала],MATCH(Расходка[[#This Row],[№]],Поиск_расходки[Индекс3],0)),"")</f>
        <v>Perouse Medical FLAMINGO</v>
      </c>
      <c r="U18" s="115" t="str">
        <f>IFERROR(INDEX(Расходка[Наименование расходного материала],MATCH(Расходка[[#This Row],[№]],Поиск_расходки[Индекс4],0)),"")</f>
        <v>Perouse Medical FLAMINGO</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Perouse Medical FLAMINGO</v>
      </c>
      <c r="X18" s="115" t="str">
        <f>IFERROR(INDEX(Расходка[Наименование расходного материала],MATCH(Расходка[[#This Row],[№]],Поиск_расходки[Индекс7],0)),"")</f>
        <v>Perouse Medical FLAMINGO</v>
      </c>
      <c r="Y18" s="115" t="str">
        <f>IFERROR(INDEX(Расходка[Наименование расходного материала],MATCH(Расходка[[#This Row],[№]],Поиск_расходки[Индекс8],0)),"")</f>
        <v>Perouse Medical FLAMINGO</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18</v>
      </c>
      <c r="G19" s="116">
        <f>IF(ISNUMBER(SEARCH('Карта учёта'!$B$15,Расходка[[#This Row],[Наименование расходного материала]])),MAX($G$1:G18)+1,0)</f>
        <v>18</v>
      </c>
      <c r="H19" s="116">
        <f>IF(ISNUMBER(SEARCH('Карта учёта'!$B$16,Расходка[[#This Row],[Наименование расходного материала]])),MAX($H$1:H18)+1,0)</f>
        <v>18</v>
      </c>
      <c r="I19" s="116">
        <f>IF(ISNUMBER(SEARCH('Карта учёта'!$B$17,Расходка[[#This Row],[Наименование расходного материала]])),MAX($I$1:I18)+1,0)</f>
        <v>18</v>
      </c>
      <c r="J19" s="116">
        <f>IF(ISNUMBER(SEARCH('Карта учёта'!$B$18,Расходка[[#This Row],[Наименование расходного материала]])),MAX($J$1:J18)+1,0)</f>
        <v>18</v>
      </c>
      <c r="K19" s="116">
        <f>IF(ISNUMBER(SEARCH('Карта учёта'!$B$19,Расходка[[#This Row],[Наименование расходного материала]])),MAX($K$1:K18)+1,0)</f>
        <v>18</v>
      </c>
      <c r="L19" s="116">
        <f>IF(ISNUMBER(SEARCH('Карта учёта'!$B$20,Расходка[[#This Row],[Наименование расходного материала]])),MAX($L$1:L18)+1,0)</f>
        <v>18</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Demax</v>
      </c>
      <c r="T19" s="115" t="str">
        <f>IFERROR(INDEX(Расходка[Наименование расходного материала],MATCH(Расходка[[#This Row],[№]],Поиск_расходки[Индекс3],0)),"")</f>
        <v>Demax</v>
      </c>
      <c r="U19" s="115" t="str">
        <f>IFERROR(INDEX(Расходка[Наименование расходного материала],MATCH(Расходка[[#This Row],[№]],Поиск_расходки[Индекс4],0)),"")</f>
        <v>Demax</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Demax</v>
      </c>
      <c r="X19" s="115" t="str">
        <f>IFERROR(INDEX(Расходка[Наименование расходного материала],MATCH(Расходка[[#This Row],[№]],Поиск_расходки[Индекс7],0)),"")</f>
        <v>Demax</v>
      </c>
      <c r="Y19" s="115" t="str">
        <f>IFERROR(INDEX(Расходка[Наименование расходного материала],MATCH(Расходка[[#This Row],[№]],Поиск_расходки[Индекс8],0)),"")</f>
        <v>Demax</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19</v>
      </c>
      <c r="G20" s="116">
        <f>IF(ISNUMBER(SEARCH('Карта учёта'!$B$15,Расходка[[#This Row],[Наименование расходного материала]])),MAX($G$1:G19)+1,0)</f>
        <v>19</v>
      </c>
      <c r="H20" s="116">
        <f>IF(ISNUMBER(SEARCH('Карта учёта'!$B$16,Расходка[[#This Row],[Наименование расходного материала]])),MAX($H$1:H19)+1,0)</f>
        <v>19</v>
      </c>
      <c r="I20" s="116">
        <f>IF(ISNUMBER(SEARCH('Карта учёта'!$B$17,Расходка[[#This Row],[Наименование расходного материала]])),MAX($I$1:I19)+1,0)</f>
        <v>19</v>
      </c>
      <c r="J20" s="116">
        <f>IF(ISNUMBER(SEARCH('Карта учёта'!$B$18,Расходка[[#This Row],[Наименование расходного материала]])),MAX($J$1:J19)+1,0)</f>
        <v>19</v>
      </c>
      <c r="K20" s="116">
        <f>IF(ISNUMBER(SEARCH('Карта учёта'!$B$19,Расходка[[#This Row],[Наименование расходного материала]])),MAX($K$1:K19)+1,0)</f>
        <v>19</v>
      </c>
      <c r="L20" s="116">
        <f>IF(ISNUMBER(SEARCH('Карта учёта'!$B$20,Расходка[[#This Row],[Наименование расходного материала]])),MAX($L$1:L19)+1,0)</f>
        <v>19</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Oscor 7F</v>
      </c>
      <c r="T20" s="115" t="str">
        <f>IFERROR(INDEX(Расходка[Наименование расходного материала],MATCH(Расходка[[#This Row],[№]],Поиск_расходки[Индекс3],0)),"")</f>
        <v>Oscor 7F</v>
      </c>
      <c r="U20" s="115" t="str">
        <f>IFERROR(INDEX(Расходка[Наименование расходного материала],MATCH(Расходка[[#This Row],[№]],Поиск_расходки[Индекс4],0)),"")</f>
        <v>Oscor 7F</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Oscor 7F</v>
      </c>
      <c r="X20" s="115" t="str">
        <f>IFERROR(INDEX(Расходка[Наименование расходного материала],MATCH(Расходка[[#This Row],[№]],Поиск_расходки[Индекс7],0)),"")</f>
        <v>Oscor 7F</v>
      </c>
      <c r="Y20" s="115" t="str">
        <f>IFERROR(INDEX(Расходка[Наименование расходного материала],MATCH(Расходка[[#This Row],[№]],Поиск_расходки[Индекс8],0)),"")</f>
        <v>Oscor 7F</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423</v>
      </c>
      <c r="AI20" t="s">
        <v>308</v>
      </c>
    </row>
    <row r="21" spans="1:35" x14ac:dyDescent="0.25">
      <c r="A21">
        <v>20</v>
      </c>
      <c r="B21" t="s">
        <v>306</v>
      </c>
      <c r="C21" s="1" t="s">
        <v>511</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20</v>
      </c>
      <c r="G21" s="116">
        <f>IF(ISNUMBER(SEARCH('Карта учёта'!$B$15,Расходка[[#This Row],[Наименование расходного материала]])),MAX($G$1:G20)+1,0)</f>
        <v>20</v>
      </c>
      <c r="H21" s="116">
        <f>IF(ISNUMBER(SEARCH('Карта учёта'!$B$16,Расходка[[#This Row],[Наименование расходного материала]])),MAX($H$1:H20)+1,0)</f>
        <v>20</v>
      </c>
      <c r="I21" s="116">
        <f>IF(ISNUMBER(SEARCH('Карта учёта'!$B$17,Расходка[[#This Row],[Наименование расходного материала]])),MAX($I$1:I20)+1,0)</f>
        <v>20</v>
      </c>
      <c r="J21" s="116">
        <f>IF(ISNUMBER(SEARCH('Карта учёта'!$B$18,Расходка[[#This Row],[Наименование расходного материала]])),MAX($J$1:J20)+1,0)</f>
        <v>20</v>
      </c>
      <c r="K21" s="116">
        <f>IF(ISNUMBER(SEARCH('Карта учёта'!$B$19,Расходка[[#This Row],[Наименование расходного материала]])),MAX($K$1:K20)+1,0)</f>
        <v>20</v>
      </c>
      <c r="L21" s="116">
        <f>IF(ISNUMBER(SEARCH('Карта учёта'!$B$20,Расходка[[#This Row],[Наименование расходного материала]])),MAX($L$1:L20)+1,0)</f>
        <v>20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"МИМ". Тюмень</v>
      </c>
      <c r="T21" s="115" t="str">
        <f>IFERROR(INDEX(Расходка[Наименование расходного материала],MATCH(Расходка[[#This Row],[№]],Поиск_расходки[Индекс3],0)),"")</f>
        <v>"МИМ". Тюмень</v>
      </c>
      <c r="U21" s="115" t="str">
        <f>IFERROR(INDEX(Расходка[Наименование расходного материала],MATCH(Расходка[[#This Row],[№]],Поиск_расходки[Индекс4],0)),"")</f>
        <v>"МИМ". Тюмень</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"МИМ". Тюмень</v>
      </c>
      <c r="X21" s="115" t="str">
        <f>IFERROR(INDEX(Расходка[Наименование расходного материала],MATCH(Расходка[[#This Row],[№]],Поиск_расходки[Индекс7],0)),"")</f>
        <v>"МИМ". Тюмень</v>
      </c>
      <c r="Y21" s="115" t="str">
        <f>IFERROR(INDEX(Расходка[Наименование расходного материала],MATCH(Расходка[[#This Row],[№]],Поиск_расходки[Индекс8],0)),"")</f>
        <v>"МИМ". Тюмень</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424</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21</v>
      </c>
      <c r="G22" s="116">
        <f>IF(ISNUMBER(SEARCH('Карта учёта'!$B$15,Расходка[[#This Row],[Наименование расходного материала]])),MAX($G$1:G21)+1,0)</f>
        <v>21</v>
      </c>
      <c r="H22" s="116">
        <f>IF(ISNUMBER(SEARCH('Карта учёта'!$B$16,Расходка[[#This Row],[Наименование расходного материала]])),MAX($H$1:H21)+1,0)</f>
        <v>21</v>
      </c>
      <c r="I22" s="116">
        <f>IF(ISNUMBER(SEARCH('Карта учёта'!$B$17,Расходка[[#This Row],[Наименование расходного материала]])),MAX($I$1:I21)+1,0)</f>
        <v>21</v>
      </c>
      <c r="J22" s="116">
        <f>IF(ISNUMBER(SEARCH('Карта учёта'!$B$18,Расходка[[#This Row],[Наименование расходного материала]])),MAX($J$1:J21)+1,0)</f>
        <v>21</v>
      </c>
      <c r="K22" s="116">
        <f>IF(ISNUMBER(SEARCH('Карта учёта'!$B$19,Расходка[[#This Row],[Наименование расходного материала]])),MAX($K$1:K21)+1,0)</f>
        <v>21</v>
      </c>
      <c r="L22" s="116">
        <f>IF(ISNUMBER(SEARCH('Карта учёта'!$B$20,Расходка[[#This Row],[Наименование расходного материала]])),MAX($L$1:L21)+1,0)</f>
        <v>21</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Cougar LS Hydro-Track®</v>
      </c>
      <c r="T22" s="115" t="str">
        <f>IFERROR(INDEX(Расходка[Наименование расходного материала],MATCH(Расходка[[#This Row],[№]],Поиск_расходки[Индекс3],0)),"")</f>
        <v>Cougar LS Hydro-Track®</v>
      </c>
      <c r="U22" s="115" t="str">
        <f>IFERROR(INDEX(Расходка[Наименование расходного материала],MATCH(Расходка[[#This Row],[№]],Поиск_расходки[Индекс4],0)),"")</f>
        <v>Cougar LS Hydro-Track®</v>
      </c>
      <c r="V22" s="115" t="str">
        <f>IFERROR(INDEX(Расходка[Наименование расходного материала],MATCH(Расходка[[#This Row],[№]],Поиск_расходки[Индекс5],0)),"")</f>
        <v>Cougar LS Hydro-Track®</v>
      </c>
      <c r="W22" s="115" t="str">
        <f>IFERROR(INDEX(Расходка[Наименование расходного материала],MATCH(Расходка[[#This Row],[№]],Поиск_расходки[Индекс6],0)),"")</f>
        <v>Cougar LS Hydro-Track®</v>
      </c>
      <c r="X22" s="115" t="str">
        <f>IFERROR(INDEX(Расходка[Наименование расходного материала],MATCH(Расходка[[#This Row],[№]],Поиск_расходки[Индекс7],0)),"")</f>
        <v>Cougar LS Hydro-Track®</v>
      </c>
      <c r="Y22" s="115" t="str">
        <f>IFERROR(INDEX(Расходка[Наименование расходного материала],MATCH(Расходка[[#This Row],[№]],Поиск_расходки[Индекс8],0)),"")</f>
        <v>Cougar LS Hydro-Track®</v>
      </c>
      <c r="Z22" s="115" t="str">
        <f>IFERROR(INDEX(Расходка[Наименование расходного материала],MATCH(Расходка[[#This Row],[№]],Поиск_расходки[Индекс9],0)),"")</f>
        <v>Cougar LS Hydro-Track®</v>
      </c>
      <c r="AA22" s="115" t="str">
        <f>IFERROR(INDEX(Расходка[Наименование расходного материала],MATCH(Расходка[[#This Row],[№]],Поиск_расходки[Индекс10],0)),"")</f>
        <v>Cougar LS Hydro-Track®</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425</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22</v>
      </c>
      <c r="G23" s="116">
        <f>IF(ISNUMBER(SEARCH('Карта учёта'!$B$15,Расходка[[#This Row],[Наименование расходного материала]])),MAX($G$1:G22)+1,0)</f>
        <v>22</v>
      </c>
      <c r="H23" s="116">
        <f>IF(ISNUMBER(SEARCH('Карта учёта'!$B$16,Расходка[[#This Row],[Наименование расходного материала]])),MAX($H$1:H22)+1,0)</f>
        <v>22</v>
      </c>
      <c r="I23" s="116">
        <f>IF(ISNUMBER(SEARCH('Карта учёта'!$B$17,Расходка[[#This Row],[Наименование расходного материала]])),MAX($I$1:I22)+1,0)</f>
        <v>22</v>
      </c>
      <c r="J23" s="116">
        <f>IF(ISNUMBER(SEARCH('Карта учёта'!$B$18,Расходка[[#This Row],[Наименование расходного материала]])),MAX($J$1:J22)+1,0)</f>
        <v>22</v>
      </c>
      <c r="K23" s="116">
        <f>IF(ISNUMBER(SEARCH('Карта учёта'!$B$19,Расходка[[#This Row],[Наименование расходного материала]])),MAX($K$1:K22)+1,0)</f>
        <v>22</v>
      </c>
      <c r="L23" s="116">
        <f>IF(ISNUMBER(SEARCH('Карта учёта'!$B$20,Расходка[[#This Row],[Наименование расходного материала]])),MAX($L$1:L22)+1,0)</f>
        <v>22</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Cougar XT Hydro-Track®</v>
      </c>
      <c r="T23" s="115" t="str">
        <f>IFERROR(INDEX(Расходка[Наименование расходного материала],MATCH(Расходка[[#This Row],[№]],Поиск_расходки[Индекс3],0)),"")</f>
        <v>Cougar XT Hydro-Track®</v>
      </c>
      <c r="U23" s="115" t="str">
        <f>IFERROR(INDEX(Расходка[Наименование расходного материала],MATCH(Расходка[[#This Row],[№]],Поиск_расходки[Индекс4],0)),"")</f>
        <v>Cougar XT Hydro-Track®</v>
      </c>
      <c r="V23" s="115" t="str">
        <f>IFERROR(INDEX(Расходка[Наименование расходного материала],MATCH(Расходка[[#This Row],[№]],Поиск_расходки[Индекс5],0)),"")</f>
        <v>Cougar XT Hydro-Track®</v>
      </c>
      <c r="W23" s="115" t="str">
        <f>IFERROR(INDEX(Расходка[Наименование расходного материала],MATCH(Расходка[[#This Row],[№]],Поиск_расходки[Индекс6],0)),"")</f>
        <v>Cougar XT Hydro-Track®</v>
      </c>
      <c r="X23" s="115" t="str">
        <f>IFERROR(INDEX(Расходка[Наименование расходного материала],MATCH(Расходка[[#This Row],[№]],Поиск_расходки[Индекс7],0)),"")</f>
        <v>Cougar XT Hydro-Track®</v>
      </c>
      <c r="Y23" s="115" t="str">
        <f>IFERROR(INDEX(Расходка[Наименование расходного материала],MATCH(Расходка[[#This Row],[№]],Поиск_расходки[Индекс8],0)),"")</f>
        <v>Cougar XT Hydro-Track®</v>
      </c>
      <c r="Z23" s="115" t="str">
        <f>IFERROR(INDEX(Расходка[Наименование расходного материала],MATCH(Расходка[[#This Row],[№]],Поиск_расходки[Индекс9],0)),"")</f>
        <v>Cougar XT Hydro-Track®</v>
      </c>
      <c r="AA23" s="115" t="str">
        <f>IFERROR(INDEX(Расходка[Наименование расходного материала],MATCH(Расходка[[#This Row],[№]],Поиск_расходки[Индекс10],0)),"")</f>
        <v>Cougar XT Hydro-Track®</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426</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23</v>
      </c>
      <c r="G24" s="116">
        <f>IF(ISNUMBER(SEARCH('Карта учёта'!$B$15,Расходка[[#This Row],[Наименование расходного материала]])),MAX($G$1:G23)+1,0)</f>
        <v>23</v>
      </c>
      <c r="H24" s="116">
        <f>IF(ISNUMBER(SEARCH('Карта учёта'!$B$16,Расходка[[#This Row],[Наименование расходного материала]])),MAX($H$1:H23)+1,0)</f>
        <v>23</v>
      </c>
      <c r="I24" s="116">
        <f>IF(ISNUMBER(SEARCH('Карта учёта'!$B$17,Расходка[[#This Row],[Наименование расходного материала]])),MAX($I$1:I23)+1,0)</f>
        <v>23</v>
      </c>
      <c r="J24" s="116">
        <f>IF(ISNUMBER(SEARCH('Карта учёта'!$B$18,Расходка[[#This Row],[Наименование расходного материала]])),MAX($J$1:J23)+1,0)</f>
        <v>23</v>
      </c>
      <c r="K24" s="116">
        <f>IF(ISNUMBER(SEARCH('Карта учёта'!$B$19,Расходка[[#This Row],[Наименование расходного материала]])),MAX($K$1:K23)+1,0)</f>
        <v>23</v>
      </c>
      <c r="L24" s="116">
        <f>IF(ISNUMBER(SEARCH('Карта учёта'!$B$20,Расходка[[#This Row],[Наименование расходного материала]])),MAX($L$1:L23)+1,0)</f>
        <v>23</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Fielder</v>
      </c>
      <c r="T24" s="115" t="str">
        <f>IFERROR(INDEX(Расходка[Наименование расходного материала],MATCH(Расходка[[#This Row],[№]],Поиск_расходки[Индекс3],0)),"")</f>
        <v>Fielder</v>
      </c>
      <c r="U24" s="115" t="str">
        <f>IFERROR(INDEX(Расходка[Наименование расходного материала],MATCH(Расходка[[#This Row],[№]],Поиск_расходки[Индекс4],0)),"")</f>
        <v>Fielder</v>
      </c>
      <c r="V24" s="115" t="str">
        <f>IFERROR(INDEX(Расходка[Наименование расходного материала],MATCH(Расходка[[#This Row],[№]],Поиск_расходки[Индекс5],0)),"")</f>
        <v>Fielder</v>
      </c>
      <c r="W24" s="115" t="str">
        <f>IFERROR(INDEX(Расходка[Наименование расходного материала],MATCH(Расходка[[#This Row],[№]],Поиск_расходки[Индекс6],0)),"")</f>
        <v>Fielder</v>
      </c>
      <c r="X24" s="115" t="str">
        <f>IFERROR(INDEX(Расходка[Наименование расходного материала],MATCH(Расходка[[#This Row],[№]],Поиск_расходки[Индекс7],0)),"")</f>
        <v>Fielder</v>
      </c>
      <c r="Y24" s="115" t="str">
        <f>IFERROR(INDEX(Расходка[Наименование расходного материала],MATCH(Расходка[[#This Row],[№]],Поиск_расходки[Индекс8],0)),"")</f>
        <v>Fielder</v>
      </c>
      <c r="Z24" s="115" t="str">
        <f>IFERROR(INDEX(Расходка[Наименование расходного материала],MATCH(Расходка[[#This Row],[№]],Поиск_расходки[Индекс9],0)),"")</f>
        <v>Fielder</v>
      </c>
      <c r="AA24" s="115" t="str">
        <f>IFERROR(INDEX(Расходка[Наименование расходного материала],MATCH(Расходка[[#This Row],[№]],Поиск_расходки[Индекс10],0)),"")</f>
        <v>Fielder</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427</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24</v>
      </c>
      <c r="G25" s="116">
        <f>IF(ISNUMBER(SEARCH('Карта учёта'!$B$15,Расходка[[#This Row],[Наименование расходного материала]])),MAX($G$1:G24)+1,0)</f>
        <v>24</v>
      </c>
      <c r="H25" s="116">
        <f>IF(ISNUMBER(SEARCH('Карта учёта'!$B$16,Расходка[[#This Row],[Наименование расходного материала]])),MAX($H$1:H24)+1,0)</f>
        <v>24</v>
      </c>
      <c r="I25" s="116">
        <f>IF(ISNUMBER(SEARCH('Карта учёта'!$B$17,Расходка[[#This Row],[Наименование расходного материала]])),MAX($I$1:I24)+1,0)</f>
        <v>24</v>
      </c>
      <c r="J25" s="116">
        <f>IF(ISNUMBER(SEARCH('Карта учёта'!$B$18,Расходка[[#This Row],[Наименование расходного материала]])),MAX($J$1:J24)+1,0)</f>
        <v>24</v>
      </c>
      <c r="K25" s="116">
        <f>IF(ISNUMBER(SEARCH('Карта учёта'!$B$19,Расходка[[#This Row],[Наименование расходного материала]])),MAX($K$1:K24)+1,0)</f>
        <v>24</v>
      </c>
      <c r="L25" s="116">
        <f>IF(ISNUMBER(SEARCH('Карта учёта'!$B$20,Расходка[[#This Row],[Наименование расходного материала]])),MAX($L$1:L24)+1,0)</f>
        <v>24</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Fielder XT-A</v>
      </c>
      <c r="T25" s="115" t="str">
        <f>IFERROR(INDEX(Расходка[Наименование расходного материала],MATCH(Расходка[[#This Row],[№]],Поиск_расходки[Индекс3],0)),"")</f>
        <v>Fielder XT-A</v>
      </c>
      <c r="U25" s="115" t="str">
        <f>IFERROR(INDEX(Расходка[Наименование расходного материала],MATCH(Расходка[[#This Row],[№]],Поиск_расходки[Индекс4],0)),"")</f>
        <v>Fielder XT-A</v>
      </c>
      <c r="V25" s="115" t="str">
        <f>IFERROR(INDEX(Расходка[Наименование расходного материала],MATCH(Расходка[[#This Row],[№]],Поиск_расходки[Индекс5],0)),"")</f>
        <v>Fielder XT-A</v>
      </c>
      <c r="W25" s="115" t="str">
        <f>IFERROR(INDEX(Расходка[Наименование расходного материала],MATCH(Расходка[[#This Row],[№]],Поиск_расходки[Индекс6],0)),"")</f>
        <v>Fielder XT-A</v>
      </c>
      <c r="X25" s="115" t="str">
        <f>IFERROR(INDEX(Расходка[Наименование расходного материала],MATCH(Расходка[[#This Row],[№]],Поиск_расходки[Индекс7],0)),"")</f>
        <v>Fielder XT-A</v>
      </c>
      <c r="Y25" s="115" t="str">
        <f>IFERROR(INDEX(Расходка[Наименование расходного материала],MATCH(Расходка[[#This Row],[№]],Поиск_расходки[Индекс8],0)),"")</f>
        <v>Fielder XT-A</v>
      </c>
      <c r="Z25" s="115" t="str">
        <f>IFERROR(INDEX(Расходка[Наименование расходного материала],MATCH(Расходка[[#This Row],[№]],Поиск_расходки[Индекс9],0)),"")</f>
        <v>Fielder XT-A</v>
      </c>
      <c r="AA25" s="115" t="str">
        <f>IFERROR(INDEX(Расходка[Наименование расходного материала],MATCH(Расходка[[#This Row],[№]],Поиск_расходки[Индекс10],0)),"")</f>
        <v>Fielder XT-A</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428</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25</v>
      </c>
      <c r="G26" s="116">
        <f>IF(ISNUMBER(SEARCH('Карта учёта'!$B$15,Расходка[[#This Row],[Наименование расходного материала]])),MAX($G$1:G25)+1,0)</f>
        <v>25</v>
      </c>
      <c r="H26" s="116">
        <f>IF(ISNUMBER(SEARCH('Карта учёта'!$B$16,Расходка[[#This Row],[Наименование расходного материала]])),MAX($H$1:H25)+1,0)</f>
        <v>25</v>
      </c>
      <c r="I26" s="116">
        <f>IF(ISNUMBER(SEARCH('Карта учёта'!$B$17,Расходка[[#This Row],[Наименование расходного материала]])),MAX($I$1:I25)+1,0)</f>
        <v>25</v>
      </c>
      <c r="J26" s="116">
        <f>IF(ISNUMBER(SEARCH('Карта учёта'!$B$18,Расходка[[#This Row],[Наименование расходного материала]])),MAX($J$1:J25)+1,0)</f>
        <v>25</v>
      </c>
      <c r="K26" s="116">
        <f>IF(ISNUMBER(SEARCH('Карта учёта'!$B$19,Расходка[[#This Row],[Наименование расходного материала]])),MAX($K$1:K25)+1,0)</f>
        <v>25</v>
      </c>
      <c r="L26" s="116">
        <f>IF(ISNUMBER(SEARCH('Карта учёта'!$B$20,Расходка[[#This Row],[Наименование расходного материала]])),MAX($L$1:L25)+1,0)</f>
        <v>25</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Fielder XT-R</v>
      </c>
      <c r="T26" s="115" t="str">
        <f>IFERROR(INDEX(Расходка[Наименование расходного материала],MATCH(Расходка[[#This Row],[№]],Поиск_расходки[Индекс3],0)),"")</f>
        <v>Fielder XT-R</v>
      </c>
      <c r="U26" s="115" t="str">
        <f>IFERROR(INDEX(Расходка[Наименование расходного материала],MATCH(Расходка[[#This Row],[№]],Поиск_расходки[Индекс4],0)),"")</f>
        <v>Fielder XT-R</v>
      </c>
      <c r="V26" s="115" t="str">
        <f>IFERROR(INDEX(Расходка[Наименование расходного материала],MATCH(Расходка[[#This Row],[№]],Поиск_расходки[Индекс5],0)),"")</f>
        <v>Fielder XT-R</v>
      </c>
      <c r="W26" s="115" t="str">
        <f>IFERROR(INDEX(Расходка[Наименование расходного материала],MATCH(Расходка[[#This Row],[№]],Поиск_расходки[Индекс6],0)),"")</f>
        <v>Fielder XT-R</v>
      </c>
      <c r="X26" s="115" t="str">
        <f>IFERROR(INDEX(Расходка[Наименование расходного материала],MATCH(Расходка[[#This Row],[№]],Поиск_расходки[Индекс7],0)),"")</f>
        <v>Fielder XT-R</v>
      </c>
      <c r="Y26" s="115" t="str">
        <f>IFERROR(INDEX(Расходка[Наименование расходного материала],MATCH(Расходка[[#This Row],[№]],Поиск_расходки[Индекс8],0)),"")</f>
        <v>Fielder XT-R</v>
      </c>
      <c r="Z26" s="115" t="str">
        <f>IFERROR(INDEX(Расходка[Наименование расходного материала],MATCH(Расходка[[#This Row],[№]],Поиск_расходки[Индекс9],0)),"")</f>
        <v>Fielder XT-R</v>
      </c>
      <c r="AA26" s="115" t="str">
        <f>IFERROR(INDEX(Расходка[Наименование расходного материала],MATCH(Расходка[[#This Row],[№]],Поиск_расходки[Индекс10],0)),"")</f>
        <v>Fielder XT-R</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429</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26</v>
      </c>
      <c r="G27" s="116">
        <f>IF(ISNUMBER(SEARCH('Карта учёта'!$B$15,Расходка[[#This Row],[Наименование расходного материала]])),MAX($G$1:G26)+1,0)</f>
        <v>26</v>
      </c>
      <c r="H27" s="116">
        <f>IF(ISNUMBER(SEARCH('Карта учёта'!$B$16,Расходка[[#This Row],[Наименование расходного материала]])),MAX($H$1:H26)+1,0)</f>
        <v>26</v>
      </c>
      <c r="I27" s="116">
        <f>IF(ISNUMBER(SEARCH('Карта учёта'!$B$17,Расходка[[#This Row],[Наименование расходного материала]])),MAX($I$1:I26)+1,0)</f>
        <v>26</v>
      </c>
      <c r="J27" s="116">
        <f>IF(ISNUMBER(SEARCH('Карта учёта'!$B$18,Расходка[[#This Row],[Наименование расходного материала]])),MAX($J$1:J26)+1,0)</f>
        <v>26</v>
      </c>
      <c r="K27" s="116">
        <f>IF(ISNUMBER(SEARCH('Карта учёта'!$B$19,Расходка[[#This Row],[Наименование расходного материала]])),MAX($K$1:K26)+1,0)</f>
        <v>26</v>
      </c>
      <c r="L27" s="116">
        <f>IF(ISNUMBER(SEARCH('Карта учёта'!$B$20,Расходка[[#This Row],[Наименование расходного материала]])),MAX($L$1:L26)+1,0)</f>
        <v>26</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Gaia Second</v>
      </c>
      <c r="T27" s="115" t="str">
        <f>IFERROR(INDEX(Расходка[Наименование расходного материала],MATCH(Расходка[[#This Row],[№]],Поиск_расходки[Индекс3],0)),"")</f>
        <v>Gaia Second</v>
      </c>
      <c r="U27" s="115" t="str">
        <f>IFERROR(INDEX(Расходка[Наименование расходного материала],MATCH(Расходка[[#This Row],[№]],Поиск_расходки[Индекс4],0)),"")</f>
        <v>Gaia Second</v>
      </c>
      <c r="V27" s="115" t="str">
        <f>IFERROR(INDEX(Расходка[Наименование расходного материала],MATCH(Расходка[[#This Row],[№]],Поиск_расходки[Индекс5],0)),"")</f>
        <v>Gaia Second</v>
      </c>
      <c r="W27" s="115" t="str">
        <f>IFERROR(INDEX(Расходка[Наименование расходного материала],MATCH(Расходка[[#This Row],[№]],Поиск_расходки[Индекс6],0)),"")</f>
        <v>Gaia Second</v>
      </c>
      <c r="X27" s="115" t="str">
        <f>IFERROR(INDEX(Расходка[Наименование расходного материала],MATCH(Расходка[[#This Row],[№]],Поиск_расходки[Индекс7],0)),"")</f>
        <v>Gaia Second</v>
      </c>
      <c r="Y27" s="115" t="str">
        <f>IFERROR(INDEX(Расходка[Наименование расходного материала],MATCH(Расходка[[#This Row],[№]],Поиск_расходки[Индекс8],0)),"")</f>
        <v>Gaia Second</v>
      </c>
      <c r="Z27" s="115" t="str">
        <f>IFERROR(INDEX(Расходка[Наименование расходного материала],MATCH(Расходка[[#This Row],[№]],Поиск_расходки[Индекс9],0)),"")</f>
        <v>Gaia Second</v>
      </c>
      <c r="AA27" s="115" t="str">
        <f>IFERROR(INDEX(Расходка[Наименование расходного материала],MATCH(Расходка[[#This Row],[№]],Поиск_расходки[Индекс10],0)),"")</f>
        <v>Gaia Second</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430</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27</v>
      </c>
      <c r="G28" s="116">
        <f>IF(ISNUMBER(SEARCH('Карта учёта'!$B$15,Расходка[[#This Row],[Наименование расходного материала]])),MAX($G$1:G27)+1,0)</f>
        <v>27</v>
      </c>
      <c r="H28" s="116">
        <f>IF(ISNUMBER(SEARCH('Карта учёта'!$B$16,Расходка[[#This Row],[Наименование расходного материала]])),MAX($H$1:H27)+1,0)</f>
        <v>27</v>
      </c>
      <c r="I28" s="116">
        <f>IF(ISNUMBER(SEARCH('Карта учёта'!$B$17,Расходка[[#This Row],[Наименование расходного материала]])),MAX($I$1:I27)+1,0)</f>
        <v>27</v>
      </c>
      <c r="J28" s="116">
        <f>IF(ISNUMBER(SEARCH('Карта учёта'!$B$18,Расходка[[#This Row],[Наименование расходного материала]])),MAX($J$1:J27)+1,0)</f>
        <v>27</v>
      </c>
      <c r="K28" s="116">
        <f>IF(ISNUMBER(SEARCH('Карта учёта'!$B$19,Расходка[[#This Row],[Наименование расходного материала]])),MAX($K$1:K27)+1,0)</f>
        <v>27</v>
      </c>
      <c r="L28" s="116">
        <f>IF(ISNUMBER(SEARCH('Карта учёта'!$B$20,Расходка[[#This Row],[Наименование расходного материала]])),MAX($L$1:L27)+1,0)</f>
        <v>27</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Gaia Third</v>
      </c>
      <c r="T28" s="115" t="str">
        <f>IFERROR(INDEX(Расходка[Наименование расходного материала],MATCH(Расходка[[#This Row],[№]],Поиск_расходки[Индекс3],0)),"")</f>
        <v>Gaia Third</v>
      </c>
      <c r="U28" s="115" t="str">
        <f>IFERROR(INDEX(Расходка[Наименование расходного материала],MATCH(Расходка[[#This Row],[№]],Поиск_расходки[Индекс4],0)),"")</f>
        <v>Gaia Third</v>
      </c>
      <c r="V28" s="115" t="str">
        <f>IFERROR(INDEX(Расходка[Наименование расходного материала],MATCH(Расходка[[#This Row],[№]],Поиск_расходки[Индекс5],0)),"")</f>
        <v>Gaia Third</v>
      </c>
      <c r="W28" s="115" t="str">
        <f>IFERROR(INDEX(Расходка[Наименование расходного материала],MATCH(Расходка[[#This Row],[№]],Поиск_расходки[Индекс6],0)),"")</f>
        <v>Gaia Third</v>
      </c>
      <c r="X28" s="115" t="str">
        <f>IFERROR(INDEX(Расходка[Наименование расходного материала],MATCH(Расходка[[#This Row],[№]],Поиск_расходки[Индекс7],0)),"")</f>
        <v>Gaia Third</v>
      </c>
      <c r="Y28" s="115" t="str">
        <f>IFERROR(INDEX(Расходка[Наименование расходного материала],MATCH(Расходка[[#This Row],[№]],Поиск_расходки[Индекс8],0)),"")</f>
        <v>Gaia Third</v>
      </c>
      <c r="Z28" s="115" t="str">
        <f>IFERROR(INDEX(Расходка[Наименование расходного материала],MATCH(Расходка[[#This Row],[№]],Поиск_расходки[Индекс9],0)),"")</f>
        <v>Gaia Third</v>
      </c>
      <c r="AA28" s="115" t="str">
        <f>IFERROR(INDEX(Расходка[Наименование расходного материала],MATCH(Расходка[[#This Row],[№]],Поиск_расходки[Индекс10],0)),"")</f>
        <v>Gaia Third</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431</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28</v>
      </c>
      <c r="G29" s="116">
        <f>IF(ISNUMBER(SEARCH('Карта учёта'!$B$15,Расходка[[#This Row],[Наименование расходного материала]])),MAX($G$1:G28)+1,0)</f>
        <v>28</v>
      </c>
      <c r="H29" s="116">
        <f>IF(ISNUMBER(SEARCH('Карта учёта'!$B$16,Расходка[[#This Row],[Наименование расходного материала]])),MAX($H$1:H28)+1,0)</f>
        <v>28</v>
      </c>
      <c r="I29" s="116">
        <f>IF(ISNUMBER(SEARCH('Карта учёта'!$B$17,Расходка[[#This Row],[Наименование расходного материала]])),MAX($I$1:I28)+1,0)</f>
        <v>28</v>
      </c>
      <c r="J29" s="116">
        <f>IF(ISNUMBER(SEARCH('Карта учёта'!$B$18,Расходка[[#This Row],[Наименование расходного материала]])),MAX($J$1:J28)+1,0)</f>
        <v>28</v>
      </c>
      <c r="K29" s="116">
        <f>IF(ISNUMBER(SEARCH('Карта учёта'!$B$19,Расходка[[#This Row],[Наименование расходного материала]])),MAX($K$1:K28)+1,0)</f>
        <v>28</v>
      </c>
      <c r="L29" s="116">
        <f>IF(ISNUMBER(SEARCH('Карта учёта'!$B$20,Расходка[[#This Row],[Наименование расходного материала]])),MAX($L$1:L28)+1,0)</f>
        <v>28</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Intuition</v>
      </c>
      <c r="T29" s="115" t="str">
        <f>IFERROR(INDEX(Расходка[Наименование расходного материала],MATCH(Расходка[[#This Row],[№]],Поиск_расходки[Индекс3],0)),"")</f>
        <v>Intuition</v>
      </c>
      <c r="U29" s="115" t="str">
        <f>IFERROR(INDEX(Расходка[Наименование расходного материала],MATCH(Расходка[[#This Row],[№]],Поиск_расходки[Индекс4],0)),"")</f>
        <v>Intuition</v>
      </c>
      <c r="V29" s="115" t="str">
        <f>IFERROR(INDEX(Расходка[Наименование расходного материала],MATCH(Расходка[[#This Row],[№]],Поиск_расходки[Индекс5],0)),"")</f>
        <v>Intuition</v>
      </c>
      <c r="W29" s="115" t="str">
        <f>IFERROR(INDEX(Расходка[Наименование расходного материала],MATCH(Расходка[[#This Row],[№]],Поиск_расходки[Индекс6],0)),"")</f>
        <v>Intuition</v>
      </c>
      <c r="X29" s="115" t="str">
        <f>IFERROR(INDEX(Расходка[Наименование расходного материала],MATCH(Расходка[[#This Row],[№]],Поиск_расходки[Индекс7],0)),"")</f>
        <v>Intuition</v>
      </c>
      <c r="Y29" s="115" t="str">
        <f>IFERROR(INDEX(Расходка[Наименование расходного материала],MATCH(Расходка[[#This Row],[№]],Поиск_расходки[Индекс8],0)),"")</f>
        <v>Intuition</v>
      </c>
      <c r="Z29" s="115" t="str">
        <f>IFERROR(INDEX(Расходка[Наименование расходного материала],MATCH(Расходка[[#This Row],[№]],Поиск_расходки[Индекс9],0)),"")</f>
        <v>Intuition</v>
      </c>
      <c r="AA29" s="115" t="str">
        <f>IFERROR(INDEX(Расходка[Наименование расходного материала],MATCH(Расходка[[#This Row],[№]],Поиск_расходки[Индекс10],0)),"")</f>
        <v>Intuition</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432</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29</v>
      </c>
      <c r="G30" s="116">
        <f>IF(ISNUMBER(SEARCH('Карта учёта'!$B$15,Расходка[[#This Row],[Наименование расходного материала]])),MAX($G$1:G29)+1,0)</f>
        <v>29</v>
      </c>
      <c r="H30" s="116">
        <f>IF(ISNUMBER(SEARCH('Карта учёта'!$B$16,Расходка[[#This Row],[Наименование расходного материала]])),MAX($H$1:H29)+1,0)</f>
        <v>29</v>
      </c>
      <c r="I30" s="116">
        <f>IF(ISNUMBER(SEARCH('Карта учёта'!$B$17,Расходка[[#This Row],[Наименование расходного материала]])),MAX($I$1:I29)+1,0)</f>
        <v>29</v>
      </c>
      <c r="J30" s="116">
        <f>IF(ISNUMBER(SEARCH('Карта учёта'!$B$18,Расходка[[#This Row],[Наименование расходного материала]])),MAX($J$1:J29)+1,0)</f>
        <v>29</v>
      </c>
      <c r="K30" s="116">
        <f>IF(ISNUMBER(SEARCH('Карта учёта'!$B$19,Расходка[[#This Row],[Наименование расходного материала]])),MAX($K$1:K29)+1,0)</f>
        <v>29</v>
      </c>
      <c r="L30" s="116">
        <f>IF(ISNUMBER(SEARCH('Карта учёта'!$B$20,Расходка[[#This Row],[Наименование расходного материала]])),MAX($L$1:L29)+1,0)</f>
        <v>29</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ProVia 3 Hydro-Track®</v>
      </c>
      <c r="T30" s="115" t="str">
        <f>IFERROR(INDEX(Расходка[Наименование расходного материала],MATCH(Расходка[[#This Row],[№]],Поиск_расходки[Индекс3],0)),"")</f>
        <v>ProVia 3 Hydro-Track®</v>
      </c>
      <c r="U30" s="115" t="str">
        <f>IFERROR(INDEX(Расходка[Наименование расходного материала],MATCH(Расходка[[#This Row],[№]],Поиск_расходки[Индекс4],0)),"")</f>
        <v>ProVia 3 Hydro-Track®</v>
      </c>
      <c r="V30" s="115" t="str">
        <f>IFERROR(INDEX(Расходка[Наименование расходного материала],MATCH(Расходка[[#This Row],[№]],Поиск_расходки[Индекс5],0)),"")</f>
        <v>ProVia 3 Hydro-Track®</v>
      </c>
      <c r="W30" s="115" t="str">
        <f>IFERROR(INDEX(Расходка[Наименование расходного материала],MATCH(Расходка[[#This Row],[№]],Поиск_расходки[Индекс6],0)),"")</f>
        <v>ProVia 3 Hydro-Track®</v>
      </c>
      <c r="X30" s="115" t="str">
        <f>IFERROR(INDEX(Расходка[Наименование расходного материала],MATCH(Расходка[[#This Row],[№]],Поиск_расходки[Индекс7],0)),"")</f>
        <v>ProVia 3 Hydro-Track®</v>
      </c>
      <c r="Y30" s="115" t="str">
        <f>IFERROR(INDEX(Расходка[Наименование расходного материала],MATCH(Расходка[[#This Row],[№]],Поиск_расходки[Индекс8],0)),"")</f>
        <v>ProVia 3 Hydro-Track®</v>
      </c>
      <c r="Z30" s="115" t="str">
        <f>IFERROR(INDEX(Расходка[Наименование расходного материала],MATCH(Расходка[[#This Row],[№]],Поиск_расходки[Индекс9],0)),"")</f>
        <v>ProVia 3 Hydro-Track®</v>
      </c>
      <c r="AA30" s="115" t="str">
        <f>IFERROR(INDEX(Расходка[Наименование расходного материала],MATCH(Расходка[[#This Row],[№]],Поиск_расходки[Индекс10],0)),"")</f>
        <v>ProVia 3 Hydro-Track®</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494</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30</v>
      </c>
      <c r="G31" s="116">
        <f>IF(ISNUMBER(SEARCH('Карта учёта'!$B$15,Расходка[[#This Row],[Наименование расходного материала]])),MAX($G$1:G30)+1,0)</f>
        <v>30</v>
      </c>
      <c r="H31" s="116">
        <f>IF(ISNUMBER(SEARCH('Карта учёта'!$B$16,Расходка[[#This Row],[Наименование расходного материала]])),MAX($H$1:H30)+1,0)</f>
        <v>30</v>
      </c>
      <c r="I31" s="116">
        <f>IF(ISNUMBER(SEARCH('Карта учёта'!$B$17,Расходка[[#This Row],[Наименование расходного материала]])),MAX($I$1:I30)+1,0)</f>
        <v>30</v>
      </c>
      <c r="J31" s="116">
        <f>IF(ISNUMBER(SEARCH('Карта учёта'!$B$18,Расходка[[#This Row],[Наименование расходного материала]])),MAX($J$1:J30)+1,0)</f>
        <v>30</v>
      </c>
      <c r="K31" s="116">
        <f>IF(ISNUMBER(SEARCH('Карта учёта'!$B$19,Расходка[[#This Row],[Наименование расходного материала]])),MAX($K$1:K30)+1,0)</f>
        <v>30</v>
      </c>
      <c r="L31" s="116">
        <f>IF(ISNUMBER(SEARCH('Карта учёта'!$B$20,Расходка[[#This Row],[Наименование расходного материала]])),MAX($L$1:L30)+1,0)</f>
        <v>30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ProVia 6 Hydro-Track®</v>
      </c>
      <c r="T31" s="115" t="str">
        <f>IFERROR(INDEX(Расходка[Наименование расходного материала],MATCH(Расходка[[#This Row],[№]],Поиск_расходки[Индекс3],0)),"")</f>
        <v>ProVia 6 Hydro-Track®</v>
      </c>
      <c r="U31" s="115" t="str">
        <f>IFERROR(INDEX(Расходка[Наименование расходного материала],MATCH(Расходка[[#This Row],[№]],Поиск_расходки[Индекс4],0)),"")</f>
        <v>ProVia 6 Hydro-Track®</v>
      </c>
      <c r="V31" s="115" t="str">
        <f>IFERROR(INDEX(Расходка[Наименование расходного материала],MATCH(Расходка[[#This Row],[№]],Поиск_расходки[Индекс5],0)),"")</f>
        <v>ProVia 6 Hydro-Track®</v>
      </c>
      <c r="W31" s="115" t="str">
        <f>IFERROR(INDEX(Расходка[Наименование расходного материала],MATCH(Расходка[[#This Row],[№]],Поиск_расходки[Индекс6],0)),"")</f>
        <v>ProVia 6 Hydro-Track®</v>
      </c>
      <c r="X31" s="115" t="str">
        <f>IFERROR(INDEX(Расходка[Наименование расходного материала],MATCH(Расходка[[#This Row],[№]],Поиск_расходки[Индекс7],0)),"")</f>
        <v>ProVia 6 Hydro-Track®</v>
      </c>
      <c r="Y31" s="115" t="str">
        <f>IFERROR(INDEX(Расходка[Наименование расходного материала],MATCH(Расходка[[#This Row],[№]],Поиск_расходки[Индекс8],0)),"")</f>
        <v>ProVia 6 Hydro-Track®</v>
      </c>
      <c r="Z31" s="115" t="str">
        <f>IFERROR(INDEX(Расходка[Наименование расходного материала],MATCH(Расходка[[#This Row],[№]],Поиск_расходки[Индекс9],0)),"")</f>
        <v>ProVia 6 Hydro-Track®</v>
      </c>
      <c r="AA31" s="115" t="str">
        <f>IFERROR(INDEX(Расходка[Наименование расходного материала],MATCH(Расходка[[#This Row],[№]],Поиск_расходки[Индекс10],0)),"")</f>
        <v>ProVia 6 Hydro-Track®</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433</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31</v>
      </c>
      <c r="G32" s="116">
        <f>IF(ISNUMBER(SEARCH('Карта учёта'!$B$15,Расходка[[#This Row],[Наименование расходного материала]])),MAX($G$1:G31)+1,0)</f>
        <v>31</v>
      </c>
      <c r="H32" s="116">
        <f>IF(ISNUMBER(SEARCH('Карта учёта'!$B$16,Расходка[[#This Row],[Наименование расходного материала]])),MAX($H$1:H31)+1,0)</f>
        <v>31</v>
      </c>
      <c r="I32" s="116">
        <f>IF(ISNUMBER(SEARCH('Карта учёта'!$B$17,Расходка[[#This Row],[Наименование расходного материала]])),MAX($I$1:I31)+1,0)</f>
        <v>31</v>
      </c>
      <c r="J32" s="116">
        <f>IF(ISNUMBER(SEARCH('Карта учёта'!$B$18,Расходка[[#This Row],[Наименование расходного материала]])),MAX($J$1:J31)+1,0)</f>
        <v>31</v>
      </c>
      <c r="K32" s="116">
        <f>IF(ISNUMBER(SEARCH('Карта учёта'!$B$19,Расходка[[#This Row],[Наименование расходного материала]])),MAX($K$1:K31)+1,0)</f>
        <v>31</v>
      </c>
      <c r="L32" s="116">
        <f>IF(ISNUMBER(SEARCH('Карта учёта'!$B$20,Расходка[[#This Row],[Наименование расходного материала]])),MAX($L$1:L31)+1,0)</f>
        <v>31</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ProVia 9 Hydro-Track®</v>
      </c>
      <c r="T32" s="115" t="str">
        <f>IFERROR(INDEX(Расходка[Наименование расходного материала],MATCH(Расходка[[#This Row],[№]],Поиск_расходки[Индекс3],0)),"")</f>
        <v>ProVia 9 Hydro-Track®</v>
      </c>
      <c r="U32" s="115" t="str">
        <f>IFERROR(INDEX(Расходка[Наименование расходного материала],MATCH(Расходка[[#This Row],[№]],Поиск_расходки[Индекс4],0)),"")</f>
        <v>ProVia 9 Hydro-Track®</v>
      </c>
      <c r="V32" s="115" t="str">
        <f>IFERROR(INDEX(Расходка[Наименование расходного материала],MATCH(Расходка[[#This Row],[№]],Поиск_расходки[Индекс5],0)),"")</f>
        <v>ProVia 9 Hydro-Track®</v>
      </c>
      <c r="W32" s="115" t="str">
        <f>IFERROR(INDEX(Расходка[Наименование расходного материала],MATCH(Расходка[[#This Row],[№]],Поиск_расходки[Индекс6],0)),"")</f>
        <v>ProVia 9 Hydro-Track®</v>
      </c>
      <c r="X32" s="115" t="str">
        <f>IFERROR(INDEX(Расходка[Наименование расходного материала],MATCH(Расходка[[#This Row],[№]],Поиск_расходки[Индекс7],0)),"")</f>
        <v>ProVia 9 Hydro-Track®</v>
      </c>
      <c r="Y32" s="115" t="str">
        <f>IFERROR(INDEX(Расходка[Наименование расходного материала],MATCH(Расходка[[#This Row],[№]],Поиск_расходки[Индекс8],0)),"")</f>
        <v>ProVia 9 Hydro-Track®</v>
      </c>
      <c r="Z32" s="115" t="str">
        <f>IFERROR(INDEX(Расходка[Наименование расходного материала],MATCH(Расходка[[#This Row],[№]],Поиск_расходки[Индекс9],0)),"")</f>
        <v>ProVia 9 Hydro-Track®</v>
      </c>
      <c r="AA32" s="115" t="str">
        <f>IFERROR(INDEX(Расходка[Наименование расходного материала],MATCH(Расходка[[#This Row],[№]],Поиск_расходки[Индекс10],0)),"")</f>
        <v>ProVia 9 Hydro-Track®</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434</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32</v>
      </c>
      <c r="G33" s="116">
        <f>IF(ISNUMBER(SEARCH('Карта учёта'!$B$15,Расходка[[#This Row],[Наименование расходного материала]])),MAX($G$1:G32)+1,0)</f>
        <v>32</v>
      </c>
      <c r="H33" s="116">
        <f>IF(ISNUMBER(SEARCH('Карта учёта'!$B$16,Расходка[[#This Row],[Наименование расходного материала]])),MAX($H$1:H32)+1,0)</f>
        <v>32</v>
      </c>
      <c r="I33" s="116">
        <f>IF(ISNUMBER(SEARCH('Карта учёта'!$B$17,Расходка[[#This Row],[Наименование расходного материала]])),MAX($I$1:I32)+1,0)</f>
        <v>32</v>
      </c>
      <c r="J33" s="116">
        <f>IF(ISNUMBER(SEARCH('Карта учёта'!$B$18,Расходка[[#This Row],[Наименование расходного материала]])),MAX($J$1:J32)+1,0)</f>
        <v>32</v>
      </c>
      <c r="K33" s="116">
        <f>IF(ISNUMBER(SEARCH('Карта учёта'!$B$19,Расходка[[#This Row],[Наименование расходного материала]])),MAX($K$1:K32)+1,0)</f>
        <v>32</v>
      </c>
      <c r="L33" s="116">
        <f>IF(ISNUMBER(SEARCH('Карта учёта'!$B$20,Расходка[[#This Row],[Наименование расходного материала]])),MAX($L$1:L32)+1,0)</f>
        <v>32</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Rinato</v>
      </c>
      <c r="T33" s="115" t="str">
        <f>IFERROR(INDEX(Расходка[Наименование расходного материала],MATCH(Расходка[[#This Row],[№]],Поиск_расходки[Индекс3],0)),"")</f>
        <v>Rinato</v>
      </c>
      <c r="U33" s="115" t="str">
        <f>IFERROR(INDEX(Расходка[Наименование расходного материала],MATCH(Расходка[[#This Row],[№]],Поиск_расходки[Индекс4],0)),"")</f>
        <v>Rinato</v>
      </c>
      <c r="V33" s="115" t="str">
        <f>IFERROR(INDEX(Расходка[Наименование расходного материала],MATCH(Расходка[[#This Row],[№]],Поиск_расходки[Индекс5],0)),"")</f>
        <v>Rinato</v>
      </c>
      <c r="W33" s="115" t="str">
        <f>IFERROR(INDEX(Расходка[Наименование расходного материала],MATCH(Расходка[[#This Row],[№]],Поиск_расходки[Индекс6],0)),"")</f>
        <v>Rinato</v>
      </c>
      <c r="X33" s="115" t="str">
        <f>IFERROR(INDEX(Расходка[Наименование расходного материала],MATCH(Расходка[[#This Row],[№]],Поиск_расходки[Индекс7],0)),"")</f>
        <v>Rinato</v>
      </c>
      <c r="Y33" s="115" t="str">
        <f>IFERROR(INDEX(Расходка[Наименование расходного материала],MATCH(Расходка[[#This Row],[№]],Поиск_расходки[Индекс8],0)),"")</f>
        <v>Rinato</v>
      </c>
      <c r="Z33" s="115" t="str">
        <f>IFERROR(INDEX(Расходка[Наименование расходного материала],MATCH(Расходка[[#This Row],[№]],Поиск_расходки[Индекс9],0)),"")</f>
        <v>Rinato</v>
      </c>
      <c r="AA33" s="115" t="str">
        <f>IFERROR(INDEX(Расходка[Наименование расходного материала],MATCH(Расходка[[#This Row],[№]],Поиск_расходки[Индекс10],0)),"")</f>
        <v>Rinato</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435</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33</v>
      </c>
      <c r="G34" s="116">
        <f>IF(ISNUMBER(SEARCH('Карта учёта'!$B$15,Расходка[[#This Row],[Наименование расходного материала]])),MAX($G$1:G33)+1,0)</f>
        <v>33</v>
      </c>
      <c r="H34" s="116">
        <f>IF(ISNUMBER(SEARCH('Карта учёта'!$B$16,Расходка[[#This Row],[Наименование расходного материала]])),MAX($H$1:H33)+1,0)</f>
        <v>33</v>
      </c>
      <c r="I34" s="116">
        <f>IF(ISNUMBER(SEARCH('Карта учёта'!$B$17,Расходка[[#This Row],[Наименование расходного материала]])),MAX($I$1:I33)+1,0)</f>
        <v>33</v>
      </c>
      <c r="J34" s="116">
        <f>IF(ISNUMBER(SEARCH('Карта учёта'!$B$18,Расходка[[#This Row],[Наименование расходного материала]])),MAX($J$1:J33)+1,0)</f>
        <v>33</v>
      </c>
      <c r="K34" s="116">
        <f>IF(ISNUMBER(SEARCH('Карта учёта'!$B$19,Расходка[[#This Row],[Наименование расходного материала]])),MAX($K$1:K33)+1,0)</f>
        <v>33</v>
      </c>
      <c r="L34" s="116">
        <f>IF(ISNUMBER(SEARCH('Карта учёта'!$B$20,Расходка[[#This Row],[Наименование расходного материала]])),MAX($L$1:L33)+1,0)</f>
        <v>33</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Runthrough NS (Floppy)</v>
      </c>
      <c r="T34" s="115" t="str">
        <f>IFERROR(INDEX(Расходка[Наименование расходного материала],MATCH(Расходка[[#This Row],[№]],Поиск_расходки[Индекс3],0)),"")</f>
        <v>Runthrough NS (Floppy)</v>
      </c>
      <c r="U34" s="115" t="str">
        <f>IFERROR(INDEX(Расходка[Наименование расходного материала],MATCH(Расходка[[#This Row],[№]],Поиск_расходки[Индекс4],0)),"")</f>
        <v>Runthrough NS (Floppy)</v>
      </c>
      <c r="V34" s="115" t="str">
        <f>IFERROR(INDEX(Расходка[Наименование расходного материала],MATCH(Расходка[[#This Row],[№]],Поиск_расходки[Индекс5],0)),"")</f>
        <v>Runthrough NS (Floppy)</v>
      </c>
      <c r="W34" s="115" t="str">
        <f>IFERROR(INDEX(Расходка[Наименование расходного материала],MATCH(Расходка[[#This Row],[№]],Поиск_расходки[Индекс6],0)),"")</f>
        <v>Runthrough NS (Floppy)</v>
      </c>
      <c r="X34" s="115" t="str">
        <f>IFERROR(INDEX(Расходка[Наименование расходного материала],MATCH(Расходка[[#This Row],[№]],Поиск_расходки[Индекс7],0)),"")</f>
        <v>Runthrough NS (Floppy)</v>
      </c>
      <c r="Y34" s="115" t="str">
        <f>IFERROR(INDEX(Расходка[Наименование расходного материала],MATCH(Расходка[[#This Row],[№]],Поиск_расходки[Индекс8],0)),"")</f>
        <v>Runthrough NS (Floppy)</v>
      </c>
      <c r="Z34" s="115" t="str">
        <f>IFERROR(INDEX(Расходка[Наименование расходного материала],MATCH(Расходка[[#This Row],[№]],Поиск_расходки[Индекс9],0)),"")</f>
        <v>Runthrough NS (Floppy)</v>
      </c>
      <c r="AA34" s="115" t="str">
        <f>IFERROR(INDEX(Расходка[Наименование расходного материала],MATCH(Расходка[[#This Row],[№]],Поиск_расходки[Индекс10],0)),"")</f>
        <v>Runthrough NS (Floppy)</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436</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34</v>
      </c>
      <c r="G35" s="116">
        <f>IF(ISNUMBER(SEARCH('Карта учёта'!$B$15,Расходка[[#This Row],[Наименование расходного материала]])),MAX($G$1:G34)+1,0)</f>
        <v>34</v>
      </c>
      <c r="H35" s="116">
        <f>IF(ISNUMBER(SEARCH('Карта учёта'!$B$16,Расходка[[#This Row],[Наименование расходного материала]])),MAX($H$1:H34)+1,0)</f>
        <v>34</v>
      </c>
      <c r="I35" s="116">
        <f>IF(ISNUMBER(SEARCH('Карта учёта'!$B$17,Расходка[[#This Row],[Наименование расходного материала]])),MAX($I$1:I34)+1,0)</f>
        <v>34</v>
      </c>
      <c r="J35" s="116">
        <f>IF(ISNUMBER(SEARCH('Карта учёта'!$B$18,Расходка[[#This Row],[Наименование расходного материала]])),MAX($J$1:J34)+1,0)</f>
        <v>34</v>
      </c>
      <c r="K35" s="116">
        <f>IF(ISNUMBER(SEARCH('Карта учёта'!$B$19,Расходка[[#This Row],[Наименование расходного материала]])),MAX($K$1:K34)+1,0)</f>
        <v>34</v>
      </c>
      <c r="L35" s="116">
        <f>IF(ISNUMBER(SEARCH('Карта учёта'!$B$20,Расходка[[#This Row],[Наименование расходного материала]])),MAX($L$1:L34)+1,0)</f>
        <v>34</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Runthrough NS Hypercoat</v>
      </c>
      <c r="T35" s="115" t="str">
        <f>IFERROR(INDEX(Расходка[Наименование расходного материала],MATCH(Расходка[[#This Row],[№]],Поиск_расходки[Индекс3],0)),"")</f>
        <v>Runthrough NS Hypercoat</v>
      </c>
      <c r="U35" s="115" t="str">
        <f>IFERROR(INDEX(Расходка[Наименование расходного материала],MATCH(Расходка[[#This Row],[№]],Поиск_расходки[Индекс4],0)),"")</f>
        <v>Runthrough NS Hypercoat</v>
      </c>
      <c r="V35" s="115" t="str">
        <f>IFERROR(INDEX(Расходка[Наименование расходного материала],MATCH(Расходка[[#This Row],[№]],Поиск_расходки[Индекс5],0)),"")</f>
        <v>Runthrough NS Hypercoat</v>
      </c>
      <c r="W35" s="115" t="str">
        <f>IFERROR(INDEX(Расходка[Наименование расходного материала],MATCH(Расходка[[#This Row],[№]],Поиск_расходки[Индекс6],0)),"")</f>
        <v>Runthrough NS Hypercoat</v>
      </c>
      <c r="X35" s="115" t="str">
        <f>IFERROR(INDEX(Расходка[Наименование расходного материала],MATCH(Расходка[[#This Row],[№]],Поиск_расходки[Индекс7],0)),"")</f>
        <v>Runthrough NS Hypercoat</v>
      </c>
      <c r="Y35" s="115" t="str">
        <f>IFERROR(INDEX(Расходка[Наименование расходного материала],MATCH(Расходка[[#This Row],[№]],Поиск_расходки[Индекс8],0)),"")</f>
        <v>Runthrough NS Hypercoat</v>
      </c>
      <c r="Z35" s="115" t="str">
        <f>IFERROR(INDEX(Расходка[Наименование расходного материала],MATCH(Расходка[[#This Row],[№]],Поиск_расходки[Индекс9],0)),"")</f>
        <v>Runthrough NS Hypercoat</v>
      </c>
      <c r="AA35" s="115" t="str">
        <f>IFERROR(INDEX(Расходка[Наименование расходного материала],MATCH(Расходка[[#This Row],[№]],Поиск_расходки[Индекс10],0)),"")</f>
        <v>Runthrough NS Hypercoat</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495</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35</v>
      </c>
      <c r="G36" s="116">
        <f>IF(ISNUMBER(SEARCH('Карта учёта'!$B$15,Расходка[[#This Row],[Наименование расходного материала]])),MAX($G$1:G35)+1,0)</f>
        <v>35</v>
      </c>
      <c r="H36" s="116">
        <f>IF(ISNUMBER(SEARCH('Карта учёта'!$B$16,Расходка[[#This Row],[Наименование расходного материала]])),MAX($H$1:H35)+1,0)</f>
        <v>35</v>
      </c>
      <c r="I36" s="116">
        <f>IF(ISNUMBER(SEARCH('Карта учёта'!$B$17,Расходка[[#This Row],[Наименование расходного материала]])),MAX($I$1:I35)+1,0)</f>
        <v>35</v>
      </c>
      <c r="J36" s="116">
        <f>IF(ISNUMBER(SEARCH('Карта учёта'!$B$18,Расходка[[#This Row],[Наименование расходного материала]])),MAX($J$1:J35)+1,0)</f>
        <v>35</v>
      </c>
      <c r="K36" s="116">
        <f>IF(ISNUMBER(SEARCH('Карта учёта'!$B$19,Расходка[[#This Row],[Наименование расходного материала]])),MAX($K$1:K35)+1,0)</f>
        <v>35</v>
      </c>
      <c r="L36" s="116">
        <f>IF(ISNUMBER(SEARCH('Карта учёта'!$B$20,Расходка[[#This Row],[Наименование расходного материала]])),MAX($L$1:L35)+1,0)</f>
        <v>35</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Runthrough NS Intermediate</v>
      </c>
      <c r="T36" s="115" t="str">
        <f>IFERROR(INDEX(Расходка[Наименование расходного материала],MATCH(Расходка[[#This Row],[№]],Поиск_расходки[Индекс3],0)),"")</f>
        <v>Runthrough NS Intermediate</v>
      </c>
      <c r="U36" s="115" t="str">
        <f>IFERROR(INDEX(Расходка[Наименование расходного материала],MATCH(Расходка[[#This Row],[№]],Поиск_расходки[Индекс4],0)),"")</f>
        <v>Runthrough NS Intermediate</v>
      </c>
      <c r="V36" s="115" t="str">
        <f>IFERROR(INDEX(Расходка[Наименование расходного материала],MATCH(Расходка[[#This Row],[№]],Поиск_расходки[Индекс5],0)),"")</f>
        <v>Runthrough NS Intermediate</v>
      </c>
      <c r="W36" s="115" t="str">
        <f>IFERROR(INDEX(Расходка[Наименование расходного материала],MATCH(Расходка[[#This Row],[№]],Поиск_расходки[Индекс6],0)),"")</f>
        <v>Runthrough NS Intermediate</v>
      </c>
      <c r="X36" s="115" t="str">
        <f>IFERROR(INDEX(Расходка[Наименование расходного материала],MATCH(Расходка[[#This Row],[№]],Поиск_расходки[Индекс7],0)),"")</f>
        <v>Runthrough NS Intermediate</v>
      </c>
      <c r="Y36" s="115" t="str">
        <f>IFERROR(INDEX(Расходка[Наименование расходного материала],MATCH(Расходка[[#This Row],[№]],Поиск_расходки[Индекс8],0)),"")</f>
        <v>Runthrough NS Intermediate</v>
      </c>
      <c r="Z36" s="115" t="str">
        <f>IFERROR(INDEX(Расходка[Наименование расходного материала],MATCH(Расходка[[#This Row],[№]],Поиск_расходки[Индекс9],0)),"")</f>
        <v>Runthrough NS Intermediate</v>
      </c>
      <c r="AA36" s="115" t="str">
        <f>IFERROR(INDEX(Расходка[Наименование расходного материала],MATCH(Расходка[[#This Row],[№]],Поиск_расходки[Индекс10],0)),"")</f>
        <v>Runthrough NS Intermediate</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437</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36</v>
      </c>
      <c r="G37" s="116">
        <f>IF(ISNUMBER(SEARCH('Карта учёта'!$B$15,Расходка[[#This Row],[Наименование расходного материала]])),MAX($G$1:G36)+1,0)</f>
        <v>36</v>
      </c>
      <c r="H37" s="116">
        <f>IF(ISNUMBER(SEARCH('Карта учёта'!$B$16,Расходка[[#This Row],[Наименование расходного материала]])),MAX($H$1:H36)+1,0)</f>
        <v>36</v>
      </c>
      <c r="I37" s="116">
        <f>IF(ISNUMBER(SEARCH('Карта учёта'!$B$17,Расходка[[#This Row],[Наименование расходного материала]])),MAX($I$1:I36)+1,0)</f>
        <v>36</v>
      </c>
      <c r="J37" s="116">
        <f>IF(ISNUMBER(SEARCH('Карта учёта'!$B$18,Расходка[[#This Row],[Наименование расходного материала]])),MAX($J$1:J36)+1,0)</f>
        <v>36</v>
      </c>
      <c r="K37" s="116">
        <f>IF(ISNUMBER(SEARCH('Карта учёта'!$B$19,Расходка[[#This Row],[Наименование расходного материала]])),MAX($K$1:K36)+1,0)</f>
        <v>36</v>
      </c>
      <c r="L37" s="116">
        <f>IF(ISNUMBER(SEARCH('Карта учёта'!$B$20,Расходка[[#This Row],[Наименование расходного материала]])),MAX($L$1:L36)+1,0)</f>
        <v>36</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Sion</v>
      </c>
      <c r="T37" s="115" t="str">
        <f>IFERROR(INDEX(Расходка[Наименование расходного материала],MATCH(Расходка[[#This Row],[№]],Поиск_расходки[Индекс3],0)),"")</f>
        <v>Sion</v>
      </c>
      <c r="U37" s="115" t="str">
        <f>IFERROR(INDEX(Расходка[Наименование расходного материала],MATCH(Расходка[[#This Row],[№]],Поиск_расходки[Индекс4],0)),"")</f>
        <v>Sion</v>
      </c>
      <c r="V37" s="115" t="str">
        <f>IFERROR(INDEX(Расходка[Наименование расходного материала],MATCH(Расходка[[#This Row],[№]],Поиск_расходки[Индекс5],0)),"")</f>
        <v>Sion</v>
      </c>
      <c r="W37" s="115" t="str">
        <f>IFERROR(INDEX(Расходка[Наименование расходного материала],MATCH(Расходка[[#This Row],[№]],Поиск_расходки[Индекс6],0)),"")</f>
        <v>Sion</v>
      </c>
      <c r="X37" s="115" t="str">
        <f>IFERROR(INDEX(Расходка[Наименование расходного материала],MATCH(Расходка[[#This Row],[№]],Поиск_расходки[Индекс7],0)),"")</f>
        <v>Sion</v>
      </c>
      <c r="Y37" s="115" t="str">
        <f>IFERROR(INDEX(Расходка[Наименование расходного материала],MATCH(Расходка[[#This Row],[№]],Поиск_расходки[Индекс8],0)),"")</f>
        <v>Sion</v>
      </c>
      <c r="Z37" s="115" t="str">
        <f>IFERROR(INDEX(Расходка[Наименование расходного материала],MATCH(Расходка[[#This Row],[№]],Поиск_расходки[Индекс9],0)),"")</f>
        <v>Sion</v>
      </c>
      <c r="AA37" s="115" t="str">
        <f>IFERROR(INDEX(Расходка[Наименование расходного материала],MATCH(Расходка[[#This Row],[№]],Поиск_расходки[Индекс10],0)),"")</f>
        <v>Sion</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410</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37</v>
      </c>
      <c r="G38" s="116">
        <f>IF(ISNUMBER(SEARCH('Карта учёта'!$B$15,Расходка[[#This Row],[Наименование расходного материала]])),MAX($G$1:G37)+1,0)</f>
        <v>37</v>
      </c>
      <c r="H38" s="116">
        <f>IF(ISNUMBER(SEARCH('Карта учёта'!$B$16,Расходка[[#This Row],[Наименование расходного материала]])),MAX($H$1:H37)+1,0)</f>
        <v>37</v>
      </c>
      <c r="I38" s="116">
        <f>IF(ISNUMBER(SEARCH('Карта учёта'!$B$17,Расходка[[#This Row],[Наименование расходного материала]])),MAX($I$1:I37)+1,0)</f>
        <v>37</v>
      </c>
      <c r="J38" s="116">
        <f>IF(ISNUMBER(SEARCH('Карта учёта'!$B$18,Расходка[[#This Row],[Наименование расходного материала]])),MAX($J$1:J37)+1,0)</f>
        <v>37</v>
      </c>
      <c r="K38" s="116">
        <f>IF(ISNUMBER(SEARCH('Карта учёта'!$B$19,Расходка[[#This Row],[Наименование расходного материала]])),MAX($K$1:K37)+1,0)</f>
        <v>37</v>
      </c>
      <c r="L38" s="116">
        <f>IF(ISNUMBER(SEARCH('Карта учёта'!$B$20,Расходка[[#This Row],[Наименование расходного материала]])),MAX($L$1:L37)+1,0)</f>
        <v>37</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Sion Black</v>
      </c>
      <c r="T38" s="115" t="str">
        <f>IFERROR(INDEX(Расходка[Наименование расходного материала],MATCH(Расходка[[#This Row],[№]],Поиск_расходки[Индекс3],0)),"")</f>
        <v>Sion Black</v>
      </c>
      <c r="U38" s="115" t="str">
        <f>IFERROR(INDEX(Расходка[Наименование расходного материала],MATCH(Расходка[[#This Row],[№]],Поиск_расходки[Индекс4],0)),"")</f>
        <v>Sion Black</v>
      </c>
      <c r="V38" s="115" t="str">
        <f>IFERROR(INDEX(Расходка[Наименование расходного материала],MATCH(Расходка[[#This Row],[№]],Поиск_расходки[Индекс5],0)),"")</f>
        <v>Sion Black</v>
      </c>
      <c r="W38" s="115" t="str">
        <f>IFERROR(INDEX(Расходка[Наименование расходного материала],MATCH(Расходка[[#This Row],[№]],Поиск_расходки[Индекс6],0)),"")</f>
        <v>Sion Black</v>
      </c>
      <c r="X38" s="115" t="str">
        <f>IFERROR(INDEX(Расходка[Наименование расходного материала],MATCH(Расходка[[#This Row],[№]],Поиск_расходки[Индекс7],0)),"")</f>
        <v>Sion Black</v>
      </c>
      <c r="Y38" s="115" t="str">
        <f>IFERROR(INDEX(Расходка[Наименование расходного материала],MATCH(Расходка[[#This Row],[№]],Поиск_расходки[Индекс8],0)),"")</f>
        <v>Sion Black</v>
      </c>
      <c r="Z38" s="115" t="str">
        <f>IFERROR(INDEX(Расходка[Наименование расходного материала],MATCH(Расходка[[#This Row],[№]],Поиск_расходки[Индекс9],0)),"")</f>
        <v>Sion Black</v>
      </c>
      <c r="AA38" s="115" t="str">
        <f>IFERROR(INDEX(Расходка[Наименование расходного материала],MATCH(Расходка[[#This Row],[№]],Поиск_расходки[Индекс10],0)),"")</f>
        <v>Sion Black</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497</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38</v>
      </c>
      <c r="G39" s="116">
        <f>IF(ISNUMBER(SEARCH('Карта учёта'!$B$15,Расходка[[#This Row],[Наименование расходного материала]])),MAX($G$1:G38)+1,0)</f>
        <v>38</v>
      </c>
      <c r="H39" s="116">
        <f>IF(ISNUMBER(SEARCH('Карта учёта'!$B$16,Расходка[[#This Row],[Наименование расходного материала]])),MAX($H$1:H38)+1,0)</f>
        <v>38</v>
      </c>
      <c r="I39" s="116">
        <f>IF(ISNUMBER(SEARCH('Карта учёта'!$B$17,Расходка[[#This Row],[Наименование расходного материала]])),MAX($I$1:I38)+1,0)</f>
        <v>38</v>
      </c>
      <c r="J39" s="116">
        <f>IF(ISNUMBER(SEARCH('Карта учёта'!$B$18,Расходка[[#This Row],[Наименование расходного материала]])),MAX($J$1:J38)+1,0)</f>
        <v>38</v>
      </c>
      <c r="K39" s="116">
        <f>IF(ISNUMBER(SEARCH('Карта учёта'!$B$19,Расходка[[#This Row],[Наименование расходного материала]])),MAX($K$1:K38)+1,0)</f>
        <v>38</v>
      </c>
      <c r="L39" s="116">
        <f>IF(ISNUMBER(SEARCH('Карта учёта'!$B$20,Расходка[[#This Row],[Наименование расходного материала]])),MAX($L$1:L38)+1,0)</f>
        <v>38</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Sion Blue</v>
      </c>
      <c r="T39" s="115" t="str">
        <f>IFERROR(INDEX(Расходка[Наименование расходного материала],MATCH(Расходка[[#This Row],[№]],Поиск_расходки[Индекс3],0)),"")</f>
        <v>Sion Blue</v>
      </c>
      <c r="U39" s="115" t="str">
        <f>IFERROR(INDEX(Расходка[Наименование расходного материала],MATCH(Расходка[[#This Row],[№]],Поиск_расходки[Индекс4],0)),"")</f>
        <v>Sion Blue</v>
      </c>
      <c r="V39" s="115" t="str">
        <f>IFERROR(INDEX(Расходка[Наименование расходного материала],MATCH(Расходка[[#This Row],[№]],Поиск_расходки[Индекс5],0)),"")</f>
        <v>Sion Blue</v>
      </c>
      <c r="W39" s="115" t="str">
        <f>IFERROR(INDEX(Расходка[Наименование расходного материала],MATCH(Расходка[[#This Row],[№]],Поиск_расходки[Индекс6],0)),"")</f>
        <v>Sion Blue</v>
      </c>
      <c r="X39" s="115" t="str">
        <f>IFERROR(INDEX(Расходка[Наименование расходного материала],MATCH(Расходка[[#This Row],[№]],Поиск_расходки[Индекс7],0)),"")</f>
        <v>Sion Blue</v>
      </c>
      <c r="Y39" s="115" t="str">
        <f>IFERROR(INDEX(Расходка[Наименование расходного материала],MATCH(Расходка[[#This Row],[№]],Поиск_расходки[Индекс8],0)),"")</f>
        <v>Sion Blue</v>
      </c>
      <c r="Z39" s="115" t="str">
        <f>IFERROR(INDEX(Расходка[Наименование расходного материала],MATCH(Расходка[[#This Row],[№]],Поиск_расходки[Индекс9],0)),"")</f>
        <v>Sion Blue</v>
      </c>
      <c r="AA39" s="115" t="str">
        <f>IFERROR(INDEX(Расходка[Наименование расходного материала],MATCH(Расходка[[#This Row],[№]],Поиск_расходки[Индекс10],0)),"")</f>
        <v>Sion Blue</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438</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39</v>
      </c>
      <c r="G40" s="116">
        <f>IF(ISNUMBER(SEARCH('Карта учёта'!$B$15,Расходка[[#This Row],[Наименование расходного материала]])),MAX($G$1:G39)+1,0)</f>
        <v>39</v>
      </c>
      <c r="H40" s="116">
        <f>IF(ISNUMBER(SEARCH('Карта учёта'!$B$16,Расходка[[#This Row],[Наименование расходного материала]])),MAX($H$1:H39)+1,0)</f>
        <v>39</v>
      </c>
      <c r="I40" s="116">
        <f>IF(ISNUMBER(SEARCH('Карта учёта'!$B$17,Расходка[[#This Row],[Наименование расходного материала]])),MAX($I$1:I39)+1,0)</f>
        <v>39</v>
      </c>
      <c r="J40" s="116">
        <f>IF(ISNUMBER(SEARCH('Карта учёта'!$B$18,Расходка[[#This Row],[Наименование расходного материала]])),MAX($J$1:J39)+1,0)</f>
        <v>39</v>
      </c>
      <c r="K40" s="116">
        <f>IF(ISNUMBER(SEARCH('Карта учёта'!$B$19,Расходка[[#This Row],[Наименование расходного материала]])),MAX($K$1:K39)+1,0)</f>
        <v>39</v>
      </c>
      <c r="L40" s="116">
        <f>IF(ISNUMBER(SEARCH('Карта учёта'!$B$20,Расходка[[#This Row],[Наименование расходного материала]])),MAX($L$1:L39)+1,0)</f>
        <v>39</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Thunder</v>
      </c>
      <c r="T40" s="115" t="str">
        <f>IFERROR(INDEX(Расходка[Наименование расходного материала],MATCH(Расходка[[#This Row],[№]],Поиск_расходки[Индекс3],0)),"")</f>
        <v>Thunder</v>
      </c>
      <c r="U40" s="115" t="str">
        <f>IFERROR(INDEX(Расходка[Наименование расходного материала],MATCH(Расходка[[#This Row],[№]],Поиск_расходки[Индекс4],0)),"")</f>
        <v>Thunder</v>
      </c>
      <c r="V40" s="115" t="str">
        <f>IFERROR(INDEX(Расходка[Наименование расходного материала],MATCH(Расходка[[#This Row],[№]],Поиск_расходки[Индекс5],0)),"")</f>
        <v>Thunder</v>
      </c>
      <c r="W40" s="115" t="str">
        <f>IFERROR(INDEX(Расходка[Наименование расходного материала],MATCH(Расходка[[#This Row],[№]],Поиск_расходки[Индекс6],0)),"")</f>
        <v>Thunder</v>
      </c>
      <c r="X40" s="115" t="str">
        <f>IFERROR(INDEX(Расходка[Наименование расходного материала],MATCH(Расходка[[#This Row],[№]],Поиск_расходки[Индекс7],0)),"")</f>
        <v>Thunder</v>
      </c>
      <c r="Y40" s="115" t="str">
        <f>IFERROR(INDEX(Расходка[Наименование расходного материала],MATCH(Расходка[[#This Row],[№]],Поиск_расходки[Индекс8],0)),"")</f>
        <v>Thunder</v>
      </c>
      <c r="Z40" s="115" t="str">
        <f>IFERROR(INDEX(Расходка[Наименование расходного материала],MATCH(Расходка[[#This Row],[№]],Поиск_расходки[Индекс9],0)),"")</f>
        <v>Thunder</v>
      </c>
      <c r="AA40" s="115" t="str">
        <f>IFERROR(INDEX(Расходка[Наименование расходного материала],MATCH(Расходка[[#This Row],[№]],Поиск_расходки[Индекс10],0)),"")</f>
        <v>Thunder</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439</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40</v>
      </c>
      <c r="G41" s="116">
        <f>IF(ISNUMBER(SEARCH('Карта учёта'!$B$15,Расходка[[#This Row],[Наименование расходного материала]])),MAX($G$1:G40)+1,0)</f>
        <v>40</v>
      </c>
      <c r="H41" s="116">
        <f>IF(ISNUMBER(SEARCH('Карта учёта'!$B$16,Расходка[[#This Row],[Наименование расходного материала]])),MAX($H$1:H40)+1,0)</f>
        <v>40</v>
      </c>
      <c r="I41" s="116">
        <f>IF(ISNUMBER(SEARCH('Карта учёта'!$B$17,Расходка[[#This Row],[Наименование расходного материала]])),MAX($I$1:I40)+1,0)</f>
        <v>40</v>
      </c>
      <c r="J41" s="116">
        <f>IF(ISNUMBER(SEARCH('Карта учёта'!$B$18,Расходка[[#This Row],[Наименование расходного материала]])),MAX($J$1:J40)+1,0)</f>
        <v>40</v>
      </c>
      <c r="K41" s="116">
        <f>IF(ISNUMBER(SEARCH('Карта учёта'!$B$19,Расходка[[#This Row],[Наименование расходного материала]])),MAX($K$1:K40)+1,0)</f>
        <v>40</v>
      </c>
      <c r="L41" s="116">
        <f>IF(ISNUMBER(SEARCH('Карта учёта'!$B$20,Расходка[[#This Row],[Наименование расходного материала]])),MAX($L$1:L40)+1,0)</f>
        <v>40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Whisper MS</v>
      </c>
      <c r="T41" s="115" t="str">
        <f>IFERROR(INDEX(Расходка[Наименование расходного материала],MATCH(Расходка[[#This Row],[№]],Поиск_расходки[Индекс3],0)),"")</f>
        <v>Whisper MS</v>
      </c>
      <c r="U41" s="115" t="str">
        <f>IFERROR(INDEX(Расходка[Наименование расходного материала],MATCH(Расходка[[#This Row],[№]],Поиск_расходки[Индекс4],0)),"")</f>
        <v>Whisper MS</v>
      </c>
      <c r="V41" s="115" t="str">
        <f>IFERROR(INDEX(Расходка[Наименование расходного материала],MATCH(Расходка[[#This Row],[№]],Поиск_расходки[Индекс5],0)),"")</f>
        <v>Whisper MS</v>
      </c>
      <c r="W41" s="115" t="str">
        <f>IFERROR(INDEX(Расходка[Наименование расходного материала],MATCH(Расходка[[#This Row],[№]],Поиск_расходки[Индекс6],0)),"")</f>
        <v>Whisper MS</v>
      </c>
      <c r="X41" s="115" t="str">
        <f>IFERROR(INDEX(Расходка[Наименование расходного материала],MATCH(Расходка[[#This Row],[№]],Поиск_расходки[Индекс7],0)),"")</f>
        <v>Whisper MS</v>
      </c>
      <c r="Y41" s="115" t="str">
        <f>IFERROR(INDEX(Расходка[Наименование расходного материала],MATCH(Расходка[[#This Row],[№]],Поиск_расходки[Индекс8],0)),"")</f>
        <v>Whisper MS</v>
      </c>
      <c r="Z41" s="115" t="str">
        <f>IFERROR(INDEX(Расходка[Наименование расходного материала],MATCH(Расходка[[#This Row],[№]],Поиск_расходки[Индекс9],0)),"")</f>
        <v>Whisper MS</v>
      </c>
      <c r="AA41" s="115" t="str">
        <f>IFERROR(INDEX(Расходка[Наименование расходного материала],MATCH(Расходка[[#This Row],[№]],Поиск_расходки[Индекс10],0)),"")</f>
        <v>Whisper MS</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440</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41</v>
      </c>
      <c r="G42" s="116">
        <f>IF(ISNUMBER(SEARCH('Карта учёта'!$B$15,Расходка[[#This Row],[Наименование расходного материала]])),MAX($G$1:G41)+1,0)</f>
        <v>41</v>
      </c>
      <c r="H42" s="116">
        <f>IF(ISNUMBER(SEARCH('Карта учёта'!$B$16,Расходка[[#This Row],[Наименование расходного материала]])),MAX($H$1:H41)+1,0)</f>
        <v>41</v>
      </c>
      <c r="I42" s="116">
        <f>IF(ISNUMBER(SEARCH('Карта учёта'!$B$17,Расходка[[#This Row],[Наименование расходного материала]])),MAX($I$1:I41)+1,0)</f>
        <v>41</v>
      </c>
      <c r="J42" s="116">
        <f>IF(ISNUMBER(SEARCH('Карта учёта'!$B$18,Расходка[[#This Row],[Наименование расходного материала]])),MAX($J$1:J41)+1,0)</f>
        <v>41</v>
      </c>
      <c r="K42" s="116">
        <f>IF(ISNUMBER(SEARCH('Карта учёта'!$B$19,Расходка[[#This Row],[Наименование расходного материала]])),MAX($K$1:K41)+1,0)</f>
        <v>41</v>
      </c>
      <c r="L42" s="116">
        <f>IF(ISNUMBER(SEARCH('Карта учёта'!$B$20,Расходка[[#This Row],[Наименование расходного материала]])),MAX($L$1:L41)+1,0)</f>
        <v>41</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Winn 200T</v>
      </c>
      <c r="T42" s="115" t="str">
        <f>IFERROR(INDEX(Расходка[Наименование расходного материала],MATCH(Расходка[[#This Row],[№]],Поиск_расходки[Индекс3],0)),"")</f>
        <v>Winn 200T</v>
      </c>
      <c r="U42" s="115" t="str">
        <f>IFERROR(INDEX(Расходка[Наименование расходного материала],MATCH(Расходка[[#This Row],[№]],Поиск_расходки[Индекс4],0)),"")</f>
        <v>Winn 200T</v>
      </c>
      <c r="V42" s="115" t="str">
        <f>IFERROR(INDEX(Расходка[Наименование расходного материала],MATCH(Расходка[[#This Row],[№]],Поиск_расходки[Индекс5],0)),"")</f>
        <v>Winn 200T</v>
      </c>
      <c r="W42" s="115" t="str">
        <f>IFERROR(INDEX(Расходка[Наименование расходного материала],MATCH(Расходка[[#This Row],[№]],Поиск_расходки[Индекс6],0)),"")</f>
        <v>Winn 200T</v>
      </c>
      <c r="X42" s="115" t="str">
        <f>IFERROR(INDEX(Расходка[Наименование расходного материала],MATCH(Расходка[[#This Row],[№]],Поиск_расходки[Индекс7],0)),"")</f>
        <v>Winn 200T</v>
      </c>
      <c r="Y42" s="115" t="str">
        <f>IFERROR(INDEX(Расходка[Наименование расходного материала],MATCH(Расходка[[#This Row],[№]],Поиск_расходки[Индекс8],0)),"")</f>
        <v>Winn 200T</v>
      </c>
      <c r="Z42" s="115" t="str">
        <f>IFERROR(INDEX(Расходка[Наименование расходного материала],MATCH(Расходка[[#This Row],[№]],Поиск_расходки[Индекс9],0)),"")</f>
        <v>Winn 200T</v>
      </c>
      <c r="AA42" s="115" t="str">
        <f>IFERROR(INDEX(Расходка[Наименование расходного материала],MATCH(Расходка[[#This Row],[№]],Поиск_расходки[Индекс10],0)),"")</f>
        <v>Winn 200T</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441</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42</v>
      </c>
      <c r="G43" s="116">
        <f>IF(ISNUMBER(SEARCH('Карта учёта'!$B$15,Расходка[[#This Row],[Наименование расходного материала]])),MAX($G$1:G42)+1,0)</f>
        <v>42</v>
      </c>
      <c r="H43" s="116">
        <f>IF(ISNUMBER(SEARCH('Карта учёта'!$B$16,Расходка[[#This Row],[Наименование расходного материала]])),MAX($H$1:H42)+1,0)</f>
        <v>42</v>
      </c>
      <c r="I43" s="116">
        <f>IF(ISNUMBER(SEARCH('Карта учёта'!$B$17,Расходка[[#This Row],[Наименование расходного материала]])),MAX($I$1:I42)+1,0)</f>
        <v>42</v>
      </c>
      <c r="J43" s="116">
        <f>IF(ISNUMBER(SEARCH('Карта учёта'!$B$18,Расходка[[#This Row],[Наименование расходного материала]])),MAX($J$1:J42)+1,0)</f>
        <v>42</v>
      </c>
      <c r="K43" s="116">
        <f>IF(ISNUMBER(SEARCH('Карта учёта'!$B$19,Расходка[[#This Row],[Наименование расходного материала]])),MAX($K$1:K42)+1,0)</f>
        <v>42</v>
      </c>
      <c r="L43" s="116">
        <f>IF(ISNUMBER(SEARCH('Карта учёта'!$B$20,Расходка[[#This Row],[Наименование расходного материала]])),MAX($L$1:L42)+1,0)</f>
        <v>42</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Проводник коронарный  1g, Angioline</v>
      </c>
      <c r="T43" s="115" t="str">
        <f>IFERROR(INDEX(Расходка[Наименование расходного материала],MATCH(Расходка[[#This Row],[№]],Поиск_расходки[Индекс3],0)),"")</f>
        <v>Проводник коронарный  1g, Angioline</v>
      </c>
      <c r="U43" s="115" t="str">
        <f>IFERROR(INDEX(Расходка[Наименование расходного материала],MATCH(Расходка[[#This Row],[№]],Поиск_расходки[Индекс4],0)),"")</f>
        <v>Проводник коронарный  1g, Angioline</v>
      </c>
      <c r="V43" s="115" t="str">
        <f>IFERROR(INDEX(Расходка[Наименование расходного материала],MATCH(Расходка[[#This Row],[№]],Поиск_расходки[Индекс5],0)),"")</f>
        <v>Проводник коронарный  1g, Angioline</v>
      </c>
      <c r="W43" s="115" t="str">
        <f>IFERROR(INDEX(Расходка[Наименование расходного материала],MATCH(Расходка[[#This Row],[№]],Поиск_расходки[Индекс6],0)),"")</f>
        <v>Проводник коронарный  1g, Angioline</v>
      </c>
      <c r="X43" s="115" t="str">
        <f>IFERROR(INDEX(Расходка[Наименование расходного материала],MATCH(Расходка[[#This Row],[№]],Поиск_расходки[Индекс7],0)),"")</f>
        <v>Проводник коронарный  1g, Angioline</v>
      </c>
      <c r="Y43" s="115" t="str">
        <f>IFERROR(INDEX(Расходка[Наименование расходного материала],MATCH(Расходка[[#This Row],[№]],Поиск_расходки[Индекс8],0)),"")</f>
        <v>Проводник коронарный  1g, Angioline</v>
      </c>
      <c r="Z43" s="115" t="str">
        <f>IFERROR(INDEX(Расходка[Наименование расходного материала],MATCH(Расходка[[#This Row],[№]],Поиск_расходки[Индекс9],0)),"")</f>
        <v>Проводник коронарный  1g, Angioline</v>
      </c>
      <c r="AA43" s="115" t="str">
        <f>IFERROR(INDEX(Расходка[Наименование расходного материала],MATCH(Расходка[[#This Row],[№]],Поиск_расходки[Индекс10],0)),"")</f>
        <v>Проводник коронарный  1g, Angioline</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414</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43</v>
      </c>
      <c r="G44" s="116">
        <f>IF(ISNUMBER(SEARCH('Карта учёта'!$B$15,Расходка[[#This Row],[Наименование расходного материала]])),MAX($G$1:G43)+1,0)</f>
        <v>43</v>
      </c>
      <c r="H44" s="116">
        <f>IF(ISNUMBER(SEARCH('Карта учёта'!$B$16,Расходка[[#This Row],[Наименование расходного материала]])),MAX($H$1:H43)+1,0)</f>
        <v>43</v>
      </c>
      <c r="I44" s="116">
        <f>IF(ISNUMBER(SEARCH('Карта учёта'!$B$17,Расходка[[#This Row],[Наименование расходного материала]])),MAX($I$1:I43)+1,0)</f>
        <v>43</v>
      </c>
      <c r="J44" s="116">
        <f>IF(ISNUMBER(SEARCH('Карта учёта'!$B$18,Расходка[[#This Row],[Наименование расходного материала]])),MAX($J$1:J43)+1,0)</f>
        <v>43</v>
      </c>
      <c r="K44" s="116">
        <f>IF(ISNUMBER(SEARCH('Карта учёта'!$B$19,Расходка[[#This Row],[Наименование расходного материала]])),MAX($K$1:K43)+1,0)</f>
        <v>43</v>
      </c>
      <c r="L44" s="116">
        <f>IF(ISNUMBER(SEARCH('Карта учёта'!$B$20,Расходка[[#This Row],[Наименование расходного материала]])),MAX($L$1:L43)+1,0)</f>
        <v>43</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Проводник коронарный  3g, Angioline</v>
      </c>
      <c r="T44" s="115" t="str">
        <f>IFERROR(INDEX(Расходка[Наименование расходного материала],MATCH(Расходка[[#This Row],[№]],Поиск_расходки[Индекс3],0)),"")</f>
        <v>Проводник коронарный  3g, Angioline</v>
      </c>
      <c r="U44" s="115" t="str">
        <f>IFERROR(INDEX(Расходка[Наименование расходного материала],MATCH(Расходка[[#This Row],[№]],Поиск_расходки[Индекс4],0)),"")</f>
        <v>Проводник коронарный  3g, Angioline</v>
      </c>
      <c r="V44" s="115" t="str">
        <f>IFERROR(INDEX(Расходка[Наименование расходного материала],MATCH(Расходка[[#This Row],[№]],Поиск_расходки[Индекс5],0)),"")</f>
        <v>Проводник коронарный  3g, Angioline</v>
      </c>
      <c r="W44" s="115" t="str">
        <f>IFERROR(INDEX(Расходка[Наименование расходного материала],MATCH(Расходка[[#This Row],[№]],Поиск_расходки[Индекс6],0)),"")</f>
        <v>Проводник коронарный  3g, Angioline</v>
      </c>
      <c r="X44" s="115" t="str">
        <f>IFERROR(INDEX(Расходка[Наименование расходного материала],MATCH(Расходка[[#This Row],[№]],Поиск_расходки[Индекс7],0)),"")</f>
        <v>Проводник коронарный  3g, Angioline</v>
      </c>
      <c r="Y44" s="115" t="str">
        <f>IFERROR(INDEX(Расходка[Наименование расходного материала],MATCH(Расходка[[#This Row],[№]],Поиск_расходки[Индекс8],0)),"")</f>
        <v>Проводник коронарный  3g, Angioline</v>
      </c>
      <c r="Z44" s="115" t="str">
        <f>IFERROR(INDEX(Расходка[Наименование расходного материала],MATCH(Расходка[[#This Row],[№]],Поиск_расходки[Индекс9],0)),"")</f>
        <v>Проводник коронарный  3g, Angioline</v>
      </c>
      <c r="AA44" s="115" t="str">
        <f>IFERROR(INDEX(Расходка[Наименование расходного материала],MATCH(Расходка[[#This Row],[№]],Поиск_расходки[Индекс10],0)),"")</f>
        <v>Проводник коронарный  3g, Angioline</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442</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44</v>
      </c>
      <c r="G45" s="116">
        <f>IF(ISNUMBER(SEARCH('Карта учёта'!$B$15,Расходка[[#This Row],[Наименование расходного материала]])),MAX($G$1:G44)+1,0)</f>
        <v>44</v>
      </c>
      <c r="H45" s="116">
        <f>IF(ISNUMBER(SEARCH('Карта учёта'!$B$16,Расходка[[#This Row],[Наименование расходного материала]])),MAX($H$1:H44)+1,0)</f>
        <v>44</v>
      </c>
      <c r="I45" s="116">
        <f>IF(ISNUMBER(SEARCH('Карта учёта'!$B$17,Расходка[[#This Row],[Наименование расходного материала]])),MAX($I$1:I44)+1,0)</f>
        <v>44</v>
      </c>
      <c r="J45" s="116">
        <f>IF(ISNUMBER(SEARCH('Карта учёта'!$B$18,Расходка[[#This Row],[Наименование расходного материала]])),MAX($J$1:J44)+1,0)</f>
        <v>44</v>
      </c>
      <c r="K45" s="116">
        <f>IF(ISNUMBER(SEARCH('Карта учёта'!$B$19,Расходка[[#This Row],[Наименование расходного материала]])),MAX($K$1:K44)+1,0)</f>
        <v>44</v>
      </c>
      <c r="L45" s="116">
        <f>IF(ISNUMBER(SEARCH('Карта учёта'!$B$20,Расходка[[#This Row],[Наименование расходного материала]])),MAX($L$1:L44)+1,0)</f>
        <v>44</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BMS, Integtity</v>
      </c>
      <c r="T45" s="115" t="str">
        <f>IFERROR(INDEX(Расходка[Наименование расходного материала],MATCH(Расходка[[#This Row],[№]],Поиск_расходки[Индекс3],0)),"")</f>
        <v>BMS, Integtity</v>
      </c>
      <c r="U45" s="115" t="str">
        <f>IFERROR(INDEX(Расходка[Наименование расходного материала],MATCH(Расходка[[#This Row],[№]],Поиск_расходки[Индекс4],0)),"")</f>
        <v>BMS, Integtity</v>
      </c>
      <c r="V45" s="115" t="str">
        <f>IFERROR(INDEX(Расходка[Наименование расходного материала],MATCH(Расходка[[#This Row],[№]],Поиск_расходки[Индекс5],0)),"")</f>
        <v>BMS, Integtity</v>
      </c>
      <c r="W45" s="115" t="str">
        <f>IFERROR(INDEX(Расходка[Наименование расходного материала],MATCH(Расходка[[#This Row],[№]],Поиск_расходки[Индекс6],0)),"")</f>
        <v>BMS, Integtity</v>
      </c>
      <c r="X45" s="115" t="str">
        <f>IFERROR(INDEX(Расходка[Наименование расходного материала],MATCH(Расходка[[#This Row],[№]],Поиск_расходки[Индекс7],0)),"")</f>
        <v>BMS, Integtity</v>
      </c>
      <c r="Y45" s="115" t="str">
        <f>IFERROR(INDEX(Расходка[Наименование расходного материала],MATCH(Расходка[[#This Row],[№]],Поиск_расходки[Индекс8],0)),"")</f>
        <v>BMS, Integtity</v>
      </c>
      <c r="Z45" s="115" t="str">
        <f>IFERROR(INDEX(Расходка[Наименование расходного материала],MATCH(Расходка[[#This Row],[№]],Поиск_расходки[Индекс9],0)),"")</f>
        <v>BMS, Integtity</v>
      </c>
      <c r="AA45" s="115" t="str">
        <f>IFERROR(INDEX(Расходка[Наименование расходного материала],MATCH(Расходка[[#This Row],[№]],Поиск_расходки[Индекс10],0)),"")</f>
        <v>BMS, Integtity</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443</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45</v>
      </c>
      <c r="G46" s="116">
        <f>IF(ISNUMBER(SEARCH('Карта учёта'!$B$15,Расходка[[#This Row],[Наименование расходного материала]])),MAX($G$1:G45)+1,0)</f>
        <v>45</v>
      </c>
      <c r="H46" s="116">
        <f>IF(ISNUMBER(SEARCH('Карта учёта'!$B$16,Расходка[[#This Row],[Наименование расходного материала]])),MAX($H$1:H45)+1,0)</f>
        <v>45</v>
      </c>
      <c r="I46" s="116">
        <f>IF(ISNUMBER(SEARCH('Карта учёта'!$B$17,Расходка[[#This Row],[Наименование расходного материала]])),MAX($I$1:I45)+1,0)</f>
        <v>45</v>
      </c>
      <c r="J46" s="116">
        <f>IF(ISNUMBER(SEARCH('Карта учёта'!$B$18,Расходка[[#This Row],[Наименование расходного материала]])),MAX($J$1:J45)+1,0)</f>
        <v>45</v>
      </c>
      <c r="K46" s="116">
        <f>IF(ISNUMBER(SEARCH('Карта учёта'!$B$19,Расходка[[#This Row],[Наименование расходного материала]])),MAX($K$1:K45)+1,0)</f>
        <v>45</v>
      </c>
      <c r="L46" s="116">
        <f>IF(ISNUMBER(SEARCH('Карта учёта'!$B$20,Расходка[[#This Row],[Наименование расходного материала]])),MAX($L$1:L45)+1,0)</f>
        <v>45</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DES, Calipso</v>
      </c>
      <c r="T46" s="115" t="str">
        <f>IFERROR(INDEX(Расходка[Наименование расходного материала],MATCH(Расходка[[#This Row],[№]],Поиск_расходки[Индекс3],0)),"")</f>
        <v>DES, Calipso</v>
      </c>
      <c r="U46" s="115" t="str">
        <f>IFERROR(INDEX(Расходка[Наименование расходного материала],MATCH(Расходка[[#This Row],[№]],Поиск_расходки[Индекс4],0)),"")</f>
        <v>DES, Calipso</v>
      </c>
      <c r="V46" s="115" t="str">
        <f>IFERROR(INDEX(Расходка[Наименование расходного материала],MATCH(Расходка[[#This Row],[№]],Поиск_расходки[Индекс5],0)),"")</f>
        <v>DES, Calipso</v>
      </c>
      <c r="W46" s="115" t="str">
        <f>IFERROR(INDEX(Расходка[Наименование расходного материала],MATCH(Расходка[[#This Row],[№]],Поиск_расходки[Индекс6],0)),"")</f>
        <v>DES, Calipso</v>
      </c>
      <c r="X46" s="115" t="str">
        <f>IFERROR(INDEX(Расходка[Наименование расходного материала],MATCH(Расходка[[#This Row],[№]],Поиск_расходки[Индекс7],0)),"")</f>
        <v>DES, Calipso</v>
      </c>
      <c r="Y46" s="115" t="str">
        <f>IFERROR(INDEX(Расходка[Наименование расходного материала],MATCH(Расходка[[#This Row],[№]],Поиск_расходки[Индекс8],0)),"")</f>
        <v>DES, Calipso</v>
      </c>
      <c r="Z46" s="115" t="str">
        <f>IFERROR(INDEX(Расходка[Наименование расходного материала],MATCH(Расходка[[#This Row],[№]],Поиск_расходки[Индекс9],0)),"")</f>
        <v>DES, Calipso</v>
      </c>
      <c r="AA46" s="115" t="str">
        <f>IFERROR(INDEX(Расходка[Наименование расходного материала],MATCH(Расходка[[#This Row],[№]],Поиск_расходки[Индекс10],0)),"")</f>
        <v>DES, Calipso</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444</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46</v>
      </c>
      <c r="G47" s="116">
        <f>IF(ISNUMBER(SEARCH('Карта учёта'!$B$15,Расходка[[#This Row],[Наименование расходного материала]])),MAX($G$1:G46)+1,0)</f>
        <v>46</v>
      </c>
      <c r="H47" s="116">
        <f>IF(ISNUMBER(SEARCH('Карта учёта'!$B$16,Расходка[[#This Row],[Наименование расходного материала]])),MAX($H$1:H46)+1,0)</f>
        <v>46</v>
      </c>
      <c r="I47" s="116">
        <f>IF(ISNUMBER(SEARCH('Карта учёта'!$B$17,Расходка[[#This Row],[Наименование расходного материала]])),MAX($I$1:I46)+1,0)</f>
        <v>46</v>
      </c>
      <c r="J47" s="116">
        <f>IF(ISNUMBER(SEARCH('Карта учёта'!$B$18,Расходка[[#This Row],[Наименование расходного материала]])),MAX($J$1:J46)+1,0)</f>
        <v>46</v>
      </c>
      <c r="K47" s="116">
        <f>IF(ISNUMBER(SEARCH('Карта учёта'!$B$19,Расходка[[#This Row],[Наименование расходного материала]])),MAX($K$1:K46)+1,0)</f>
        <v>46</v>
      </c>
      <c r="L47" s="116">
        <f>IF(ISNUMBER(SEARCH('Карта учёта'!$B$20,Расходка[[#This Row],[Наименование расходного материала]])),MAX($L$1:L46)+1,0)</f>
        <v>46</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DES, NanoMed</v>
      </c>
      <c r="T47" s="115" t="str">
        <f>IFERROR(INDEX(Расходка[Наименование расходного материала],MATCH(Расходка[[#This Row],[№]],Поиск_расходки[Индекс3],0)),"")</f>
        <v>DES, NanoMed</v>
      </c>
      <c r="U47" s="115" t="str">
        <f>IFERROR(INDEX(Расходка[Наименование расходного материала],MATCH(Расходка[[#This Row],[№]],Поиск_расходки[Индекс4],0)),"")</f>
        <v>DES, NanoMed</v>
      </c>
      <c r="V47" s="115" t="str">
        <f>IFERROR(INDEX(Расходка[Наименование расходного материала],MATCH(Расходка[[#This Row],[№]],Поиск_расходки[Индекс5],0)),"")</f>
        <v>DES, NanoMed</v>
      </c>
      <c r="W47" s="115" t="str">
        <f>IFERROR(INDEX(Расходка[Наименование расходного материала],MATCH(Расходка[[#This Row],[№]],Поиск_расходки[Индекс6],0)),"")</f>
        <v>DES, NanoMed</v>
      </c>
      <c r="X47" s="115" t="str">
        <f>IFERROR(INDEX(Расходка[Наименование расходного материала],MATCH(Расходка[[#This Row],[№]],Поиск_расходки[Индекс7],0)),"")</f>
        <v>DES, NanoMed</v>
      </c>
      <c r="Y47" s="115" t="str">
        <f>IFERROR(INDEX(Расходка[Наименование расходного материала],MATCH(Расходка[[#This Row],[№]],Поиск_расходки[Индекс8],0)),"")</f>
        <v>DES, NanoMed</v>
      </c>
      <c r="Z47" s="115" t="str">
        <f>IFERROR(INDEX(Расходка[Наименование расходного материала],MATCH(Расходка[[#This Row],[№]],Поиск_расходки[Индекс9],0)),"")</f>
        <v>DES, NanoMed</v>
      </c>
      <c r="AA47" s="115" t="str">
        <f>IFERROR(INDEX(Расходка[Наименование расходного материала],MATCH(Расходка[[#This Row],[№]],Поиск_расходки[Индекс10],0)),"")</f>
        <v>DES, NanoMed</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445</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47</v>
      </c>
      <c r="G48" s="116">
        <f>IF(ISNUMBER(SEARCH('Карта учёта'!$B$15,Расходка[[#This Row],[Наименование расходного материала]])),MAX($G$1:G47)+1,0)</f>
        <v>47</v>
      </c>
      <c r="H48" s="116">
        <f>IF(ISNUMBER(SEARCH('Карта учёта'!$B$16,Расходка[[#This Row],[Наименование расходного материала]])),MAX($H$1:H47)+1,0)</f>
        <v>47</v>
      </c>
      <c r="I48" s="116">
        <f>IF(ISNUMBER(SEARCH('Карта учёта'!$B$17,Расходка[[#This Row],[Наименование расходного материала]])),MAX($I$1:I47)+1,0)</f>
        <v>47</v>
      </c>
      <c r="J48" s="116">
        <f>IF(ISNUMBER(SEARCH('Карта учёта'!$B$18,Расходка[[#This Row],[Наименование расходного материала]])),MAX($J$1:J47)+1,0)</f>
        <v>47</v>
      </c>
      <c r="K48" s="116">
        <f>IF(ISNUMBER(SEARCH('Карта учёта'!$B$19,Расходка[[#This Row],[Наименование расходного материала]])),MAX($K$1:K47)+1,0)</f>
        <v>47</v>
      </c>
      <c r="L48" s="116">
        <f>IF(ISNUMBER(SEARCH('Карта учёта'!$B$20,Расходка[[#This Row],[Наименование расходного материала]])),MAX($L$1:L47)+1,0)</f>
        <v>47</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DES, Resolute Integtity</v>
      </c>
      <c r="T48" s="115" t="str">
        <f>IFERROR(INDEX(Расходка[Наименование расходного материала],MATCH(Расходка[[#This Row],[№]],Поиск_расходки[Индекс3],0)),"")</f>
        <v>DES, Resolute Integtity</v>
      </c>
      <c r="U48" s="115" t="str">
        <f>IFERROR(INDEX(Расходка[Наименование расходного материала],MATCH(Расходка[[#This Row],[№]],Поиск_расходки[Индекс4],0)),"")</f>
        <v>DES, Resolute Integtity</v>
      </c>
      <c r="V48" s="115" t="str">
        <f>IFERROR(INDEX(Расходка[Наименование расходного материала],MATCH(Расходка[[#This Row],[№]],Поиск_расходки[Индекс5],0)),"")</f>
        <v>DES, Resolute Integtity</v>
      </c>
      <c r="W48" s="115" t="str">
        <f>IFERROR(INDEX(Расходка[Наименование расходного материала],MATCH(Расходка[[#This Row],[№]],Поиск_расходки[Индекс6],0)),"")</f>
        <v>DES, Resolute Integtity</v>
      </c>
      <c r="X48" s="115" t="str">
        <f>IFERROR(INDEX(Расходка[Наименование расходного материала],MATCH(Расходка[[#This Row],[№]],Поиск_расходки[Индекс7],0)),"")</f>
        <v>DES, Resolute Integtity</v>
      </c>
      <c r="Y48" s="115" t="str">
        <f>IFERROR(INDEX(Расходка[Наименование расходного материала],MATCH(Расходка[[#This Row],[№]],Поиск_расходки[Индекс8],0)),"")</f>
        <v>DES, Resolute Integtity</v>
      </c>
      <c r="Z48" s="115" t="str">
        <f>IFERROR(INDEX(Расходка[Наименование расходного материала],MATCH(Расходка[[#This Row],[№]],Поиск_расходки[Индекс9],0)),"")</f>
        <v>DES, Resolute Integtity</v>
      </c>
      <c r="AA48" s="115" t="str">
        <f>IFERROR(INDEX(Расходка[Наименование расходного материала],MATCH(Расходка[[#This Row],[№]],Поиск_расходки[Индекс10],0)),"")</f>
        <v>DES, Resolute Integtity</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446</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48</v>
      </c>
      <c r="G49" s="116">
        <f>IF(ISNUMBER(SEARCH('Карта учёта'!$B$15,Расходка[[#This Row],[Наименование расходного материала]])),MAX($G$1:G48)+1,0)</f>
        <v>48</v>
      </c>
      <c r="H49" s="116">
        <f>IF(ISNUMBER(SEARCH('Карта учёта'!$B$16,Расходка[[#This Row],[Наименование расходного материала]])),MAX($H$1:H48)+1,0)</f>
        <v>48</v>
      </c>
      <c r="I49" s="116">
        <f>IF(ISNUMBER(SEARCH('Карта учёта'!$B$17,Расходка[[#This Row],[Наименование расходного материала]])),MAX($I$1:I48)+1,0)</f>
        <v>48</v>
      </c>
      <c r="J49" s="116">
        <f>IF(ISNUMBER(SEARCH('Карта учёта'!$B$18,Расходка[[#This Row],[Наименование расходного материала]])),MAX($J$1:J48)+1,0)</f>
        <v>48</v>
      </c>
      <c r="K49" s="116">
        <f>IF(ISNUMBER(SEARCH('Карта учёта'!$B$19,Расходка[[#This Row],[Наименование расходного материала]])),MAX($K$1:K48)+1,0)</f>
        <v>48</v>
      </c>
      <c r="L49" s="116">
        <f>IF(ISNUMBER(SEARCH('Карта учёта'!$B$20,Расходка[[#This Row],[Наименование расходного материала]])),MAX($L$1:L48)+1,0)</f>
        <v>48</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DES, Yukon Chrome PC</v>
      </c>
      <c r="T49" s="115" t="str">
        <f>IFERROR(INDEX(Расходка[Наименование расходного материала],MATCH(Расходка[[#This Row],[№]],Поиск_расходки[Индекс3],0)),"")</f>
        <v>DES, Yukon Chrome PC</v>
      </c>
      <c r="U49" s="115" t="str">
        <f>IFERROR(INDEX(Расходка[Наименование расходного материала],MATCH(Расходка[[#This Row],[№]],Поиск_расходки[Индекс4],0)),"")</f>
        <v>DES, Yukon Chrome PC</v>
      </c>
      <c r="V49" s="115" t="str">
        <f>IFERROR(INDEX(Расходка[Наименование расходного материала],MATCH(Расходка[[#This Row],[№]],Поиск_расходки[Индекс5],0)),"")</f>
        <v>DES, Yukon Chrome PC</v>
      </c>
      <c r="W49" s="115" t="str">
        <f>IFERROR(INDEX(Расходка[Наименование расходного материала],MATCH(Расходка[[#This Row],[№]],Поиск_расходки[Индекс6],0)),"")</f>
        <v>DES, Yukon Chrome PC</v>
      </c>
      <c r="X49" s="115" t="str">
        <f>IFERROR(INDEX(Расходка[Наименование расходного материала],MATCH(Расходка[[#This Row],[№]],Поиск_расходки[Индекс7],0)),"")</f>
        <v>DES, Yukon Chrome PC</v>
      </c>
      <c r="Y49" s="115" t="str">
        <f>IFERROR(INDEX(Расходка[Наименование расходного материала],MATCH(Расходка[[#This Row],[№]],Поиск_расходки[Индекс8],0)),"")</f>
        <v>DES, Yukon Chrome PC</v>
      </c>
      <c r="Z49" s="115" t="str">
        <f>IFERROR(INDEX(Расходка[Наименование расходного материала],MATCH(Расходка[[#This Row],[№]],Поиск_расходки[Индекс9],0)),"")</f>
        <v>DES, Yukon Chrome PC</v>
      </c>
      <c r="AA49" s="115" t="str">
        <f>IFERROR(INDEX(Расходка[Наименование расходного материала],MATCH(Расходка[[#This Row],[№]],Поиск_расходки[Индекс10],0)),"")</f>
        <v>DES, Yukon Chrome PC</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447</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49</v>
      </c>
      <c r="G50" s="116">
        <f>IF(ISNUMBER(SEARCH('Карта учёта'!$B$15,Расходка[[#This Row],[Наименование расходного материала]])),MAX($G$1:G49)+1,0)</f>
        <v>49</v>
      </c>
      <c r="H50" s="116">
        <f>IF(ISNUMBER(SEARCH('Карта учёта'!$B$16,Расходка[[#This Row],[Наименование расходного материала]])),MAX($H$1:H49)+1,0)</f>
        <v>49</v>
      </c>
      <c r="I50" s="116">
        <f>IF(ISNUMBER(SEARCH('Карта учёта'!$B$17,Расходка[[#This Row],[Наименование расходного материала]])),MAX($I$1:I49)+1,0)</f>
        <v>49</v>
      </c>
      <c r="J50" s="116">
        <f>IF(ISNUMBER(SEARCH('Карта учёта'!$B$18,Расходка[[#This Row],[Наименование расходного материала]])),MAX($J$1:J49)+1,0)</f>
        <v>49</v>
      </c>
      <c r="K50" s="116">
        <f>IF(ISNUMBER(SEARCH('Карта учёта'!$B$19,Расходка[[#This Row],[Наименование расходного материала]])),MAX($K$1:K49)+1,0)</f>
        <v>49</v>
      </c>
      <c r="L50" s="116">
        <f>IF(ISNUMBER(SEARCH('Карта учёта'!$B$20,Расходка[[#This Row],[Наименование расходного материала]])),MAX($L$1:L49)+1,0)</f>
        <v>49</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DES, Firehawk</v>
      </c>
      <c r="T50" s="115" t="str">
        <f>IFERROR(INDEX(Расходка[Наименование расходного материала],MATCH(Расходка[[#This Row],[№]],Поиск_расходки[Индекс3],0)),"")</f>
        <v>DES, Firehawk</v>
      </c>
      <c r="U50" s="115" t="str">
        <f>IFERROR(INDEX(Расходка[Наименование расходного материала],MATCH(Расходка[[#This Row],[№]],Поиск_расходки[Индекс4],0)),"")</f>
        <v>DES, Firehawk</v>
      </c>
      <c r="V50" s="115" t="str">
        <f>IFERROR(INDEX(Расходка[Наименование расходного материала],MATCH(Расходка[[#This Row],[№]],Поиск_расходки[Индекс5],0)),"")</f>
        <v>DES, Firehawk</v>
      </c>
      <c r="W50" s="115" t="str">
        <f>IFERROR(INDEX(Расходка[Наименование расходного материала],MATCH(Расходка[[#This Row],[№]],Поиск_расходки[Индекс6],0)),"")</f>
        <v>DES, Firehawk</v>
      </c>
      <c r="X50" s="115" t="str">
        <f>IFERROR(INDEX(Расходка[Наименование расходного материала],MATCH(Расходка[[#This Row],[№]],Поиск_расходки[Индекс7],0)),"")</f>
        <v>DES, Firehawk</v>
      </c>
      <c r="Y50" s="115" t="str">
        <f>IFERROR(INDEX(Расходка[Наименование расходного материала],MATCH(Расходка[[#This Row],[№]],Поиск_расходки[Индекс8],0)),"")</f>
        <v>DES, Firehawk</v>
      </c>
      <c r="Z50" s="115" t="str">
        <f>IFERROR(INDEX(Расходка[Наименование расходного материала],MATCH(Расходка[[#This Row],[№]],Поиск_расходки[Индекс9],0)),"")</f>
        <v>DES, Firehawk</v>
      </c>
      <c r="AA50" s="115" t="str">
        <f>IFERROR(INDEX(Расходка[Наименование расходного материала],MATCH(Расходка[[#This Row],[№]],Поиск_расходки[Индекс10],0)),"")</f>
        <v>DES, Firehawk</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448</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50</v>
      </c>
      <c r="G51" s="116">
        <f>IF(ISNUMBER(SEARCH('Карта учёта'!$B$15,Расходка[[#This Row],[Наименование расходного материала]])),MAX($G$1:G50)+1,0)</f>
        <v>50</v>
      </c>
      <c r="H51" s="116">
        <f>IF(ISNUMBER(SEARCH('Карта учёта'!$B$16,Расходка[[#This Row],[Наименование расходного материала]])),MAX($H$1:H50)+1,0)</f>
        <v>50</v>
      </c>
      <c r="I51" s="116">
        <f>IF(ISNUMBER(SEARCH('Карта учёта'!$B$17,Расходка[[#This Row],[Наименование расходного материала]])),MAX($I$1:I50)+1,0)</f>
        <v>50</v>
      </c>
      <c r="J51" s="116">
        <f>IF(ISNUMBER(SEARCH('Карта учёта'!$B$18,Расходка[[#This Row],[Наименование расходного материала]])),MAX($J$1:J50)+1,0)</f>
        <v>50</v>
      </c>
      <c r="K51" s="116">
        <f>IF(ISNUMBER(SEARCH('Карта учёта'!$B$19,Расходка[[#This Row],[Наименование расходного материала]])),MAX($K$1:K50)+1,0)</f>
        <v>50</v>
      </c>
      <c r="L51" s="116">
        <f>IF(ISNUMBER(SEARCH('Карта учёта'!$B$20,Расходка[[#This Row],[Наименование расходного материала]])),MAX($L$1:L50)+1,0)</f>
        <v>50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DES, Resolute Onyx</v>
      </c>
      <c r="T51" s="115" t="str">
        <f>IFERROR(INDEX(Расходка[Наименование расходного материала],MATCH(Расходка[[#This Row],[№]],Поиск_расходки[Индекс3],0)),"")</f>
        <v>DES, Resolute Onyx</v>
      </c>
      <c r="U51" s="115" t="str">
        <f>IFERROR(INDEX(Расходка[Наименование расходного материала],MATCH(Расходка[[#This Row],[№]],Поиск_расходки[Индекс4],0)),"")</f>
        <v>DES, Resolute Onyx</v>
      </c>
      <c r="V51" s="115" t="str">
        <f>IFERROR(INDEX(Расходка[Наименование расходного материала],MATCH(Расходка[[#This Row],[№]],Поиск_расходки[Индекс5],0)),"")</f>
        <v>DES, Resolute Onyx</v>
      </c>
      <c r="W51" s="115" t="str">
        <f>IFERROR(INDEX(Расходка[Наименование расходного материала],MATCH(Расходка[[#This Row],[№]],Поиск_расходки[Индекс6],0)),"")</f>
        <v>DES, Resolute Onyx</v>
      </c>
      <c r="X51" s="115" t="str">
        <f>IFERROR(INDEX(Расходка[Наименование расходного материала],MATCH(Расходка[[#This Row],[№]],Поиск_расходки[Индекс7],0)),"")</f>
        <v>DES, Resolute Onyx</v>
      </c>
      <c r="Y51" s="115" t="str">
        <f>IFERROR(INDEX(Расходка[Наименование расходного материала],MATCH(Расходка[[#This Row],[№]],Поиск_расходки[Индекс8],0)),"")</f>
        <v>DES, Resolute Onyx</v>
      </c>
      <c r="Z51" s="115" t="str">
        <f>IFERROR(INDEX(Расходка[Наименование расходного материала],MATCH(Расходка[[#This Row],[№]],Поиск_расходки[Индекс9],0)),"")</f>
        <v>DES, Resolute Onyx</v>
      </c>
      <c r="AA51" s="115" t="str">
        <f>IFERROR(INDEX(Расходка[Наименование расходного материала],MATCH(Расходка[[#This Row],[№]],Поиск_расходки[Индекс10],0)),"")</f>
        <v>DES, Resolute Onyx</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449</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51</v>
      </c>
      <c r="G52" s="116">
        <f>IF(ISNUMBER(SEARCH('Карта учёта'!$B$15,Расходка[[#This Row],[Наименование расходного материала]])),MAX($G$1:G51)+1,0)</f>
        <v>51</v>
      </c>
      <c r="H52" s="116">
        <f>IF(ISNUMBER(SEARCH('Карта учёта'!$B$16,Расходка[[#This Row],[Наименование расходного материала]])),MAX($H$1:H51)+1,0)</f>
        <v>51</v>
      </c>
      <c r="I52" s="116">
        <f>IF(ISNUMBER(SEARCH('Карта учёта'!$B$17,Расходка[[#This Row],[Наименование расходного материала]])),MAX($I$1:I51)+1,0)</f>
        <v>51</v>
      </c>
      <c r="J52" s="116">
        <f>IF(ISNUMBER(SEARCH('Карта учёта'!$B$18,Расходка[[#This Row],[Наименование расходного материала]])),MAX($J$1:J51)+1,0)</f>
        <v>51</v>
      </c>
      <c r="K52" s="116">
        <f>IF(ISNUMBER(SEARCH('Карта учёта'!$B$19,Расходка[[#This Row],[Наименование расходного материала]])),MAX($K$1:K51)+1,0)</f>
        <v>51</v>
      </c>
      <c r="L52" s="116">
        <f>IF(ISNUMBER(SEARCH('Карта учёта'!$B$20,Расходка[[#This Row],[Наименование расходного материала]])),MAX($L$1:L51)+1,0)</f>
        <v>51</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Guidezilla™ II 6F</v>
      </c>
      <c r="T52" s="115" t="str">
        <f>IFERROR(INDEX(Расходка[Наименование расходного материала],MATCH(Расходка[[#This Row],[№]],Поиск_расходки[Индекс3],0)),"")</f>
        <v>Guidezilla™ II 6F</v>
      </c>
      <c r="U52" s="115" t="str">
        <f>IFERROR(INDEX(Расходка[Наименование расходного материала],MATCH(Расходка[[#This Row],[№]],Поиск_расходки[Индекс4],0)),"")</f>
        <v>Guidezilla™ II 6F</v>
      </c>
      <c r="V52" s="115" t="str">
        <f>IFERROR(INDEX(Расходка[Наименование расходного материала],MATCH(Расходка[[#This Row],[№]],Поиск_расходки[Индекс5],0)),"")</f>
        <v>Guidezilla™ II 6F</v>
      </c>
      <c r="W52" s="115" t="str">
        <f>IFERROR(INDEX(Расходка[Наименование расходного материала],MATCH(Расходка[[#This Row],[№]],Поиск_расходки[Индекс6],0)),"")</f>
        <v>Guidezilla™ II 6F</v>
      </c>
      <c r="X52" s="115" t="str">
        <f>IFERROR(INDEX(Расходка[Наименование расходного материала],MATCH(Расходка[[#This Row],[№]],Поиск_расходки[Индекс7],0)),"")</f>
        <v>Guidezilla™ II 6F</v>
      </c>
      <c r="Y52" s="115" t="str">
        <f>IFERROR(INDEX(Расходка[Наименование расходного материала],MATCH(Расходка[[#This Row],[№]],Поиск_расходки[Индекс8],0)),"")</f>
        <v>Guidezilla™ II 6F</v>
      </c>
      <c r="Z52" s="115" t="str">
        <f>IFERROR(INDEX(Расходка[Наименование расходного материала],MATCH(Расходка[[#This Row],[№]],Поиск_расходки[Индекс9],0)),"")</f>
        <v>Guidezilla™ II 6F</v>
      </c>
      <c r="AA52" s="115" t="str">
        <f>IFERROR(INDEX(Расходка[Наименование расходного материала],MATCH(Расходка[[#This Row],[№]],Поиск_расходки[Индекс10],0)),"")</f>
        <v>Guidezilla™ II 6F</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450</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52</v>
      </c>
      <c r="G53" s="116">
        <f>IF(ISNUMBER(SEARCH('Карта учёта'!$B$15,Расходка[[#This Row],[Наименование расходного материала]])),MAX($G$1:G52)+1,0)</f>
        <v>52</v>
      </c>
      <c r="H53" s="116">
        <f>IF(ISNUMBER(SEARCH('Карта учёта'!$B$16,Расходка[[#This Row],[Наименование расходного материала]])),MAX($H$1:H52)+1,0)</f>
        <v>52</v>
      </c>
      <c r="I53" s="116">
        <f>IF(ISNUMBER(SEARCH('Карта учёта'!$B$17,Расходка[[#This Row],[Наименование расходного материала]])),MAX($I$1:I52)+1,0)</f>
        <v>52</v>
      </c>
      <c r="J53" s="116">
        <f>IF(ISNUMBER(SEARCH('Карта учёта'!$B$18,Расходка[[#This Row],[Наименование расходного материала]])),MAX($J$1:J52)+1,0)</f>
        <v>52</v>
      </c>
      <c r="K53" s="116">
        <f>IF(ISNUMBER(SEARCH('Карта учёта'!$B$19,Расходка[[#This Row],[Наименование расходного материала]])),MAX($K$1:K52)+1,0)</f>
        <v>52</v>
      </c>
      <c r="L53" s="116">
        <f>IF(ISNUMBER(SEARCH('Карта учёта'!$B$20,Расходка[[#This Row],[Наименование расходного материала]])),MAX($L$1:L52)+1,0)</f>
        <v>52</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Telescope ™ II 6F</v>
      </c>
      <c r="T53" s="115" t="str">
        <f>IFERROR(INDEX(Расходка[Наименование расходного материала],MATCH(Расходка[[#This Row],[№]],Поиск_расходки[Индекс3],0)),"")</f>
        <v>Telescope ™ II 6F</v>
      </c>
      <c r="U53" s="115" t="str">
        <f>IFERROR(INDEX(Расходка[Наименование расходного материала],MATCH(Расходка[[#This Row],[№]],Поиск_расходки[Индекс4],0)),"")</f>
        <v>Telescope ™ II 6F</v>
      </c>
      <c r="V53" s="115" t="str">
        <f>IFERROR(INDEX(Расходка[Наименование расходного материала],MATCH(Расходка[[#This Row],[№]],Поиск_расходки[Индекс5],0)),"")</f>
        <v>Telescope ™ II 6F</v>
      </c>
      <c r="W53" s="115" t="str">
        <f>IFERROR(INDEX(Расходка[Наименование расходного материала],MATCH(Расходка[[#This Row],[№]],Поиск_расходки[Индекс6],0)),"")</f>
        <v>Telescope ™ II 6F</v>
      </c>
      <c r="X53" s="115" t="str">
        <f>IFERROR(INDEX(Расходка[Наименование расходного материала],MATCH(Расходка[[#This Row],[№]],Поиск_расходки[Индекс7],0)),"")</f>
        <v>Telescope ™ II 6F</v>
      </c>
      <c r="Y53" s="115" t="str">
        <f>IFERROR(INDEX(Расходка[Наименование расходного материала],MATCH(Расходка[[#This Row],[№]],Поиск_расходки[Индекс8],0)),"")</f>
        <v>Telescope ™ II 6F</v>
      </c>
      <c r="Z53" s="115" t="str">
        <f>IFERROR(INDEX(Расходка[Наименование расходного материала],MATCH(Расходка[[#This Row],[№]],Поиск_расходки[Индекс9],0)),"")</f>
        <v>Telescope ™ II 6F</v>
      </c>
      <c r="AA53" s="115" t="str">
        <f>IFERROR(INDEX(Расходка[Наименование расходного материала],MATCH(Расходка[[#This Row],[№]],Поиск_расходки[Индекс10],0)),"")</f>
        <v>Telescope ™ II 6F</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451</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53</v>
      </c>
      <c r="G54" s="116">
        <f>IF(ISNUMBER(SEARCH('Карта учёта'!$B$15,Расходка[[#This Row],[Наименование расходного материала]])),MAX($G$1:G53)+1,0)</f>
        <v>53</v>
      </c>
      <c r="H54" s="116">
        <f>IF(ISNUMBER(SEARCH('Карта учёта'!$B$16,Расходка[[#This Row],[Наименование расходного материала]])),MAX($H$1:H53)+1,0)</f>
        <v>53</v>
      </c>
      <c r="I54" s="116">
        <f>IF(ISNUMBER(SEARCH('Карта учёта'!$B$17,Расходка[[#This Row],[Наименование расходного материала]])),MAX($I$1:I53)+1,0)</f>
        <v>53</v>
      </c>
      <c r="J54" s="116">
        <f>IF(ISNUMBER(SEARCH('Карта учёта'!$B$18,Расходка[[#This Row],[Наименование расходного материала]])),MAX($J$1:J53)+1,0)</f>
        <v>53</v>
      </c>
      <c r="K54" s="116">
        <f>IF(ISNUMBER(SEARCH('Карта учёта'!$B$19,Расходка[[#This Row],[Наименование расходного материала]])),MAX($K$1:K53)+1,0)</f>
        <v>53</v>
      </c>
      <c r="L54" s="116">
        <f>IF(ISNUMBER(SEARCH('Карта учёта'!$B$20,Расходка[[#This Row],[Наименование расходного материала]])),MAX($L$1:L53)+1,0)</f>
        <v>53</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Launcher 6F AL 1</v>
      </c>
      <c r="T54" s="115" t="str">
        <f>IFERROR(INDEX(Расходка[Наименование расходного материала],MATCH(Расходка[[#This Row],[№]],Поиск_расходки[Индекс3],0)),"")</f>
        <v>Launcher 6F AL 1</v>
      </c>
      <c r="U54" s="115" t="str">
        <f>IFERROR(INDEX(Расходка[Наименование расходного материала],MATCH(Расходка[[#This Row],[№]],Поиск_расходки[Индекс4],0)),"")</f>
        <v>Launcher 6F AL 1</v>
      </c>
      <c r="V54" s="115" t="str">
        <f>IFERROR(INDEX(Расходка[Наименование расходного материала],MATCH(Расходка[[#This Row],[№]],Поиск_расходки[Индекс5],0)),"")</f>
        <v>Launcher 6F AL 1</v>
      </c>
      <c r="W54" s="115" t="str">
        <f>IFERROR(INDEX(Расходка[Наименование расходного материала],MATCH(Расходка[[#This Row],[№]],Поиск_расходки[Индекс6],0)),"")</f>
        <v>Launcher 6F AL 1</v>
      </c>
      <c r="X54" s="115" t="str">
        <f>IFERROR(INDEX(Расходка[Наименование расходного материала],MATCH(Расходка[[#This Row],[№]],Поиск_расходки[Индекс7],0)),"")</f>
        <v>Launcher 6F AL 1</v>
      </c>
      <c r="Y54" s="115" t="str">
        <f>IFERROR(INDEX(Расходка[Наименование расходного материала],MATCH(Расходка[[#This Row],[№]],Поиск_расходки[Индекс8],0)),"")</f>
        <v>Launcher 6F AL 1</v>
      </c>
      <c r="Z54" s="115" t="str">
        <f>IFERROR(INDEX(Расходка[Наименование расходного материала],MATCH(Расходка[[#This Row],[№]],Поиск_расходки[Индекс9],0)),"")</f>
        <v>Launcher 6F AL 1</v>
      </c>
      <c r="AA54" s="115" t="str">
        <f>IFERROR(INDEX(Расходка[Наименование расходного материала],MATCH(Расходка[[#This Row],[№]],Поиск_расходки[Индекс10],0)),"")</f>
        <v>Launcher 6F AL 1</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452</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54</v>
      </c>
      <c r="G55" s="116">
        <f>IF(ISNUMBER(SEARCH('Карта учёта'!$B$15,Расходка[[#This Row],[Наименование расходного материала]])),MAX($G$1:G54)+1,0)</f>
        <v>54</v>
      </c>
      <c r="H55" s="116">
        <f>IF(ISNUMBER(SEARCH('Карта учёта'!$B$16,Расходка[[#This Row],[Наименование расходного материала]])),MAX($H$1:H54)+1,0)</f>
        <v>54</v>
      </c>
      <c r="I55" s="116">
        <f>IF(ISNUMBER(SEARCH('Карта учёта'!$B$17,Расходка[[#This Row],[Наименование расходного материала]])),MAX($I$1:I54)+1,0)</f>
        <v>54</v>
      </c>
      <c r="J55" s="116">
        <f>IF(ISNUMBER(SEARCH('Карта учёта'!$B$18,Расходка[[#This Row],[Наименование расходного материала]])),MAX($J$1:J54)+1,0)</f>
        <v>54</v>
      </c>
      <c r="K55" s="116">
        <f>IF(ISNUMBER(SEARCH('Карта учёта'!$B$19,Расходка[[#This Row],[Наименование расходного материала]])),MAX($K$1:K54)+1,0)</f>
        <v>54</v>
      </c>
      <c r="L55" s="116">
        <f>IF(ISNUMBER(SEARCH('Карта учёта'!$B$20,Расходка[[#This Row],[Наименование расходного материала]])),MAX($L$1:L54)+1,0)</f>
        <v>54</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Launcher 6F AL 2</v>
      </c>
      <c r="T55" s="115" t="str">
        <f>IFERROR(INDEX(Расходка[Наименование расходного материала],MATCH(Расходка[[#This Row],[№]],Поиск_расходки[Индекс3],0)),"")</f>
        <v>Launcher 6F AL 2</v>
      </c>
      <c r="U55" s="115" t="str">
        <f>IFERROR(INDEX(Расходка[Наименование расходного материала],MATCH(Расходка[[#This Row],[№]],Поиск_расходки[Индекс4],0)),"")</f>
        <v>Launcher 6F AL 2</v>
      </c>
      <c r="V55" s="115" t="str">
        <f>IFERROR(INDEX(Расходка[Наименование расходного материала],MATCH(Расходка[[#This Row],[№]],Поиск_расходки[Индекс5],0)),"")</f>
        <v>Launcher 6F AL 2</v>
      </c>
      <c r="W55" s="115" t="str">
        <f>IFERROR(INDEX(Расходка[Наименование расходного материала],MATCH(Расходка[[#This Row],[№]],Поиск_расходки[Индекс6],0)),"")</f>
        <v>Launcher 6F AL 2</v>
      </c>
      <c r="X55" s="115" t="str">
        <f>IFERROR(INDEX(Расходка[Наименование расходного материала],MATCH(Расходка[[#This Row],[№]],Поиск_расходки[Индекс7],0)),"")</f>
        <v>Launcher 6F AL 2</v>
      </c>
      <c r="Y55" s="115" t="str">
        <f>IFERROR(INDEX(Расходка[Наименование расходного материала],MATCH(Расходка[[#This Row],[№]],Поиск_расходки[Индекс8],0)),"")</f>
        <v>Launcher 6F AL 2</v>
      </c>
      <c r="Z55" s="115" t="str">
        <f>IFERROR(INDEX(Расходка[Наименование расходного материала],MATCH(Расходка[[#This Row],[№]],Поиск_расходки[Индекс9],0)),"")</f>
        <v>Launcher 6F AL 2</v>
      </c>
      <c r="AA55" s="115" t="str">
        <f>IFERROR(INDEX(Расходка[Наименование расходного материала],MATCH(Расходка[[#This Row],[№]],Поиск_расходки[Индекс10],0)),"")</f>
        <v>Launcher 6F AL 2</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453</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55</v>
      </c>
      <c r="G56" s="116">
        <f>IF(ISNUMBER(SEARCH('Карта учёта'!$B$15,Расходка[[#This Row],[Наименование расходного материала]])),MAX($G$1:G55)+1,0)</f>
        <v>55</v>
      </c>
      <c r="H56" s="116">
        <f>IF(ISNUMBER(SEARCH('Карта учёта'!$B$16,Расходка[[#This Row],[Наименование расходного материала]])),MAX($H$1:H55)+1,0)</f>
        <v>55</v>
      </c>
      <c r="I56" s="116">
        <f>IF(ISNUMBER(SEARCH('Карта учёта'!$B$17,Расходка[[#This Row],[Наименование расходного материала]])),MAX($I$1:I55)+1,0)</f>
        <v>55</v>
      </c>
      <c r="J56" s="116">
        <f>IF(ISNUMBER(SEARCH('Карта учёта'!$B$18,Расходка[[#This Row],[Наименование расходного материала]])),MAX($J$1:J55)+1,0)</f>
        <v>55</v>
      </c>
      <c r="K56" s="116">
        <f>IF(ISNUMBER(SEARCH('Карта учёта'!$B$19,Расходка[[#This Row],[Наименование расходного материала]])),MAX($K$1:K55)+1,0)</f>
        <v>55</v>
      </c>
      <c r="L56" s="116">
        <f>IF(ISNUMBER(SEARCH('Карта учёта'!$B$20,Расходка[[#This Row],[Наименование расходного материала]])),MAX($L$1:L55)+1,0)</f>
        <v>55</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Launcher 6F EBU 3.5</v>
      </c>
      <c r="T56" s="115" t="str">
        <f>IFERROR(INDEX(Расходка[Наименование расходного материала],MATCH(Расходка[[#This Row],[№]],Поиск_расходки[Индекс3],0)),"")</f>
        <v>Launcher 6F EBU 3.5</v>
      </c>
      <c r="U56" s="115" t="str">
        <f>IFERROR(INDEX(Расходка[Наименование расходного материала],MATCH(Расходка[[#This Row],[№]],Поиск_расходки[Индекс4],0)),"")</f>
        <v>Launcher 6F EBU 3.5</v>
      </c>
      <c r="V56" s="115" t="str">
        <f>IFERROR(INDEX(Расходка[Наименование расходного материала],MATCH(Расходка[[#This Row],[№]],Поиск_расходки[Индекс5],0)),"")</f>
        <v>Launcher 6F EBU 3.5</v>
      </c>
      <c r="W56" s="115" t="str">
        <f>IFERROR(INDEX(Расходка[Наименование расходного материала],MATCH(Расходка[[#This Row],[№]],Поиск_расходки[Индекс6],0)),"")</f>
        <v>Launcher 6F EBU 3.5</v>
      </c>
      <c r="X56" s="115" t="str">
        <f>IFERROR(INDEX(Расходка[Наименование расходного материала],MATCH(Расходка[[#This Row],[№]],Поиск_расходки[Индекс7],0)),"")</f>
        <v>Launcher 6F EBU 3.5</v>
      </c>
      <c r="Y56" s="115" t="str">
        <f>IFERROR(INDEX(Расходка[Наименование расходного материала],MATCH(Расходка[[#This Row],[№]],Поиск_расходки[Индекс8],0)),"")</f>
        <v>Launcher 6F EBU 3.5</v>
      </c>
      <c r="Z56" s="115" t="str">
        <f>IFERROR(INDEX(Расходка[Наименование расходного материала],MATCH(Расходка[[#This Row],[№]],Поиск_расходки[Индекс9],0)),"")</f>
        <v>Launcher 6F EBU 3.5</v>
      </c>
      <c r="AA56" s="115" t="str">
        <f>IFERROR(INDEX(Расходка[Наименование расходного материала],MATCH(Расходка[[#This Row],[№]],Поиск_расходки[Индекс10],0)),"")</f>
        <v>Launcher 6F EBU 3.5</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454</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56</v>
      </c>
      <c r="G57" s="116">
        <f>IF(ISNUMBER(SEARCH('Карта учёта'!$B$15,Расходка[[#This Row],[Наименование расходного материала]])),MAX($G$1:G56)+1,0)</f>
        <v>56</v>
      </c>
      <c r="H57" s="116">
        <f>IF(ISNUMBER(SEARCH('Карта учёта'!$B$16,Расходка[[#This Row],[Наименование расходного материала]])),MAX($H$1:H56)+1,0)</f>
        <v>56</v>
      </c>
      <c r="I57" s="116">
        <f>IF(ISNUMBER(SEARCH('Карта учёта'!$B$17,Расходка[[#This Row],[Наименование расходного материала]])),MAX($I$1:I56)+1,0)</f>
        <v>56</v>
      </c>
      <c r="J57" s="116">
        <f>IF(ISNUMBER(SEARCH('Карта учёта'!$B$18,Расходка[[#This Row],[Наименование расходного материала]])),MAX($J$1:J56)+1,0)</f>
        <v>56</v>
      </c>
      <c r="K57" s="116">
        <f>IF(ISNUMBER(SEARCH('Карта учёта'!$B$19,Расходка[[#This Row],[Наименование расходного материала]])),MAX($K$1:K56)+1,0)</f>
        <v>56</v>
      </c>
      <c r="L57" s="116">
        <f>IF(ISNUMBER(SEARCH('Карта учёта'!$B$20,Расходка[[#This Row],[Наименование расходного материала]])),MAX($L$1:L56)+1,0)</f>
        <v>56</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Launcher 6F EBU 4.0</v>
      </c>
      <c r="T57" s="115" t="str">
        <f>IFERROR(INDEX(Расходка[Наименование расходного материала],MATCH(Расходка[[#This Row],[№]],Поиск_расходки[Индекс3],0)),"")</f>
        <v>Launcher 6F EBU 4.0</v>
      </c>
      <c r="U57" s="115" t="str">
        <f>IFERROR(INDEX(Расходка[Наименование расходного материала],MATCH(Расходка[[#This Row],[№]],Поиск_расходки[Индекс4],0)),"")</f>
        <v>Launcher 6F EBU 4.0</v>
      </c>
      <c r="V57" s="115" t="str">
        <f>IFERROR(INDEX(Расходка[Наименование расходного материала],MATCH(Расходка[[#This Row],[№]],Поиск_расходки[Индекс5],0)),"")</f>
        <v>Launcher 6F EBU 4.0</v>
      </c>
      <c r="W57" s="115" t="str">
        <f>IFERROR(INDEX(Расходка[Наименование расходного материала],MATCH(Расходка[[#This Row],[№]],Поиск_расходки[Индекс6],0)),"")</f>
        <v>Launcher 6F EBU 4.0</v>
      </c>
      <c r="X57" s="115" t="str">
        <f>IFERROR(INDEX(Расходка[Наименование расходного материала],MATCH(Расходка[[#This Row],[№]],Поиск_расходки[Индекс7],0)),"")</f>
        <v>Launcher 6F EBU 4.0</v>
      </c>
      <c r="Y57" s="115" t="str">
        <f>IFERROR(INDEX(Расходка[Наименование расходного материала],MATCH(Расходка[[#This Row],[№]],Поиск_расходки[Индекс8],0)),"")</f>
        <v>Launcher 6F EBU 4.0</v>
      </c>
      <c r="Z57" s="115" t="str">
        <f>IFERROR(INDEX(Расходка[Наименование расходного материала],MATCH(Расходка[[#This Row],[№]],Поиск_расходки[Индекс9],0)),"")</f>
        <v>Launcher 6F EBU 4.0</v>
      </c>
      <c r="AA57" s="115" t="str">
        <f>IFERROR(INDEX(Расходка[Наименование расходного материала],MATCH(Расходка[[#This Row],[№]],Поиск_расходки[Индекс10],0)),"")</f>
        <v>Launcher 6F EBU 4.0</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455</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57</v>
      </c>
      <c r="G58" s="116">
        <f>IF(ISNUMBER(SEARCH('Карта учёта'!$B$15,Расходка[[#This Row],[Наименование расходного материала]])),MAX($G$1:G57)+1,0)</f>
        <v>57</v>
      </c>
      <c r="H58" s="116">
        <f>IF(ISNUMBER(SEARCH('Карта учёта'!$B$16,Расходка[[#This Row],[Наименование расходного материала]])),MAX($H$1:H57)+1,0)</f>
        <v>57</v>
      </c>
      <c r="I58" s="116">
        <f>IF(ISNUMBER(SEARCH('Карта учёта'!$B$17,Расходка[[#This Row],[Наименование расходного материала]])),MAX($I$1:I57)+1,0)</f>
        <v>57</v>
      </c>
      <c r="J58" s="116">
        <f>IF(ISNUMBER(SEARCH('Карта учёта'!$B$18,Расходка[[#This Row],[Наименование расходного материала]])),MAX($J$1:J57)+1,0)</f>
        <v>57</v>
      </c>
      <c r="K58" s="116">
        <f>IF(ISNUMBER(SEARCH('Карта учёта'!$B$19,Расходка[[#This Row],[Наименование расходного материала]])),MAX($K$1:K57)+1,0)</f>
        <v>57</v>
      </c>
      <c r="L58" s="116">
        <f>IF(ISNUMBER(SEARCH('Карта учёта'!$B$20,Расходка[[#This Row],[Наименование расходного материала]])),MAX($L$1:L57)+1,0)</f>
        <v>57</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Launcher 6F JL 3.5</v>
      </c>
      <c r="T58" s="115" t="str">
        <f>IFERROR(INDEX(Расходка[Наименование расходного материала],MATCH(Расходка[[#This Row],[№]],Поиск_расходки[Индекс3],0)),"")</f>
        <v>Launcher 6F JL 3.5</v>
      </c>
      <c r="U58" s="115" t="str">
        <f>IFERROR(INDEX(Расходка[Наименование расходного материала],MATCH(Расходка[[#This Row],[№]],Поиск_расходки[Индекс4],0)),"")</f>
        <v>Launcher 6F JL 3.5</v>
      </c>
      <c r="V58" s="115" t="str">
        <f>IFERROR(INDEX(Расходка[Наименование расходного материала],MATCH(Расходка[[#This Row],[№]],Поиск_расходки[Индекс5],0)),"")</f>
        <v>Launcher 6F JL 3.5</v>
      </c>
      <c r="W58" s="115" t="str">
        <f>IFERROR(INDEX(Расходка[Наименование расходного материала],MATCH(Расходка[[#This Row],[№]],Поиск_расходки[Индекс6],0)),"")</f>
        <v>Launcher 6F JL 3.5</v>
      </c>
      <c r="X58" s="115" t="str">
        <f>IFERROR(INDEX(Расходка[Наименование расходного материала],MATCH(Расходка[[#This Row],[№]],Поиск_расходки[Индекс7],0)),"")</f>
        <v>Launcher 6F JL 3.5</v>
      </c>
      <c r="Y58" s="115" t="str">
        <f>IFERROR(INDEX(Расходка[Наименование расходного материала],MATCH(Расходка[[#This Row],[№]],Поиск_расходки[Индекс8],0)),"")</f>
        <v>Launcher 6F JL 3.5</v>
      </c>
      <c r="Z58" s="115" t="str">
        <f>IFERROR(INDEX(Расходка[Наименование расходного материала],MATCH(Расходка[[#This Row],[№]],Поиск_расходки[Индекс9],0)),"")</f>
        <v>Launcher 6F JL 3.5</v>
      </c>
      <c r="AA58" s="115" t="str">
        <f>IFERROR(INDEX(Расходка[Наименование расходного материала],MATCH(Расходка[[#This Row],[№]],Поиск_расходки[Индекс10],0)),"")</f>
        <v>Launcher 6F JL 3.5</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456</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58</v>
      </c>
      <c r="G59" s="116">
        <f>IF(ISNUMBER(SEARCH('Карта учёта'!$B$15,Расходка[[#This Row],[Наименование расходного материала]])),MAX($G$1:G58)+1,0)</f>
        <v>58</v>
      </c>
      <c r="H59" s="116">
        <f>IF(ISNUMBER(SEARCH('Карта учёта'!$B$16,Расходка[[#This Row],[Наименование расходного материала]])),MAX($H$1:H58)+1,0)</f>
        <v>58</v>
      </c>
      <c r="I59" s="116">
        <f>IF(ISNUMBER(SEARCH('Карта учёта'!$B$17,Расходка[[#This Row],[Наименование расходного материала]])),MAX($I$1:I58)+1,0)</f>
        <v>58</v>
      </c>
      <c r="J59" s="116">
        <f>IF(ISNUMBER(SEARCH('Карта учёта'!$B$18,Расходка[[#This Row],[Наименование расходного материала]])),MAX($J$1:J58)+1,0)</f>
        <v>58</v>
      </c>
      <c r="K59" s="116">
        <f>IF(ISNUMBER(SEARCH('Карта учёта'!$B$19,Расходка[[#This Row],[Наименование расходного материала]])),MAX($K$1:K58)+1,0)</f>
        <v>58</v>
      </c>
      <c r="L59" s="116">
        <f>IF(ISNUMBER(SEARCH('Карта учёта'!$B$20,Расходка[[#This Row],[Наименование расходного материала]])),MAX($L$1:L58)+1,0)</f>
        <v>58</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Launcher 6F JL 4.0</v>
      </c>
      <c r="T59" s="115" t="str">
        <f>IFERROR(INDEX(Расходка[Наименование расходного материала],MATCH(Расходка[[#This Row],[№]],Поиск_расходки[Индекс3],0)),"")</f>
        <v>Launcher 6F JL 4.0</v>
      </c>
      <c r="U59" s="115" t="str">
        <f>IFERROR(INDEX(Расходка[Наименование расходного материала],MATCH(Расходка[[#This Row],[№]],Поиск_расходки[Индекс4],0)),"")</f>
        <v>Launcher 6F JL 4.0</v>
      </c>
      <c r="V59" s="115" t="str">
        <f>IFERROR(INDEX(Расходка[Наименование расходного материала],MATCH(Расходка[[#This Row],[№]],Поиск_расходки[Индекс5],0)),"")</f>
        <v>Launcher 6F JL 4.0</v>
      </c>
      <c r="W59" s="115" t="str">
        <f>IFERROR(INDEX(Расходка[Наименование расходного материала],MATCH(Расходка[[#This Row],[№]],Поиск_расходки[Индекс6],0)),"")</f>
        <v>Launcher 6F JL 4.0</v>
      </c>
      <c r="X59" s="115" t="str">
        <f>IFERROR(INDEX(Расходка[Наименование расходного материала],MATCH(Расходка[[#This Row],[№]],Поиск_расходки[Индекс7],0)),"")</f>
        <v>Launcher 6F JL 4.0</v>
      </c>
      <c r="Y59" s="115" t="str">
        <f>IFERROR(INDEX(Расходка[Наименование расходного материала],MATCH(Расходка[[#This Row],[№]],Поиск_расходки[Индекс8],0)),"")</f>
        <v>Launcher 6F JL 4.0</v>
      </c>
      <c r="Z59" s="115" t="str">
        <f>IFERROR(INDEX(Расходка[Наименование расходного материала],MATCH(Расходка[[#This Row],[№]],Поиск_расходки[Индекс9],0)),"")</f>
        <v>Launcher 6F JL 4.0</v>
      </c>
      <c r="AA59" s="115" t="str">
        <f>IFERROR(INDEX(Расходка[Наименование расходного материала],MATCH(Расходка[[#This Row],[№]],Поиск_расходки[Индекс10],0)),"")</f>
        <v>Launcher 6F JL 4.0</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457</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59</v>
      </c>
      <c r="G60" s="116">
        <f>IF(ISNUMBER(SEARCH('Карта учёта'!$B$15,Расходка[[#This Row],[Наименование расходного материала]])),MAX($G$1:G59)+1,0)</f>
        <v>59</v>
      </c>
      <c r="H60" s="116">
        <f>IF(ISNUMBER(SEARCH('Карта учёта'!$B$16,Расходка[[#This Row],[Наименование расходного материала]])),MAX($H$1:H59)+1,0)</f>
        <v>59</v>
      </c>
      <c r="I60" s="116">
        <f>IF(ISNUMBER(SEARCH('Карта учёта'!$B$17,Расходка[[#This Row],[Наименование расходного материала]])),MAX($I$1:I59)+1,0)</f>
        <v>59</v>
      </c>
      <c r="J60" s="116">
        <f>IF(ISNUMBER(SEARCH('Карта учёта'!$B$18,Расходка[[#This Row],[Наименование расходного материала]])),MAX($J$1:J59)+1,0)</f>
        <v>59</v>
      </c>
      <c r="K60" s="116">
        <f>IF(ISNUMBER(SEARCH('Карта учёта'!$B$19,Расходка[[#This Row],[Наименование расходного материала]])),MAX($K$1:K59)+1,0)</f>
        <v>59</v>
      </c>
      <c r="L60" s="116">
        <f>IF(ISNUMBER(SEARCH('Карта учёта'!$B$20,Расходка[[#This Row],[Наименование расходного материала]])),MAX($L$1:L59)+1,0)</f>
        <v>59</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Launcher 6F JL 4.5</v>
      </c>
      <c r="T60" s="115" t="str">
        <f>IFERROR(INDEX(Расходка[Наименование расходного материала],MATCH(Расходка[[#This Row],[№]],Поиск_расходки[Индекс3],0)),"")</f>
        <v>Launcher 6F JL 4.5</v>
      </c>
      <c r="U60" s="115" t="str">
        <f>IFERROR(INDEX(Расходка[Наименование расходного материала],MATCH(Расходка[[#This Row],[№]],Поиск_расходки[Индекс4],0)),"")</f>
        <v>Launcher 6F JL 4.5</v>
      </c>
      <c r="V60" s="115" t="str">
        <f>IFERROR(INDEX(Расходка[Наименование расходного материала],MATCH(Расходка[[#This Row],[№]],Поиск_расходки[Индекс5],0)),"")</f>
        <v>Launcher 6F JL 4.5</v>
      </c>
      <c r="W60" s="115" t="str">
        <f>IFERROR(INDEX(Расходка[Наименование расходного материала],MATCH(Расходка[[#This Row],[№]],Поиск_расходки[Индекс6],0)),"")</f>
        <v>Launcher 6F JL 4.5</v>
      </c>
      <c r="X60" s="115" t="str">
        <f>IFERROR(INDEX(Расходка[Наименование расходного материала],MATCH(Расходка[[#This Row],[№]],Поиск_расходки[Индекс7],0)),"")</f>
        <v>Launcher 6F JL 4.5</v>
      </c>
      <c r="Y60" s="115" t="str">
        <f>IFERROR(INDEX(Расходка[Наименование расходного материала],MATCH(Расходка[[#This Row],[№]],Поиск_расходки[Индекс8],0)),"")</f>
        <v>Launcher 6F JL 4.5</v>
      </c>
      <c r="Z60" s="115" t="str">
        <f>IFERROR(INDEX(Расходка[Наименование расходного материала],MATCH(Расходка[[#This Row],[№]],Поиск_расходки[Индекс9],0)),"")</f>
        <v>Launcher 6F JL 4.5</v>
      </c>
      <c r="AA60" s="115" t="str">
        <f>IFERROR(INDEX(Расходка[Наименование расходного материала],MATCH(Расходка[[#This Row],[№]],Поиск_расходки[Индекс10],0)),"")</f>
        <v>Launcher 6F JL 4.5</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458</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60</v>
      </c>
      <c r="G61" s="116">
        <f>IF(ISNUMBER(SEARCH('Карта учёта'!$B$15,Расходка[[#This Row],[Наименование расходного материала]])),MAX($G$1:G60)+1,0)</f>
        <v>60</v>
      </c>
      <c r="H61" s="116">
        <f>IF(ISNUMBER(SEARCH('Карта учёта'!$B$16,Расходка[[#This Row],[Наименование расходного материала]])),MAX($H$1:H60)+1,0)</f>
        <v>60</v>
      </c>
      <c r="I61" s="116">
        <f>IF(ISNUMBER(SEARCH('Карта учёта'!$B$17,Расходка[[#This Row],[Наименование расходного материала]])),MAX($I$1:I60)+1,0)</f>
        <v>60</v>
      </c>
      <c r="J61" s="116">
        <f>IF(ISNUMBER(SEARCH('Карта учёта'!$B$18,Расходка[[#This Row],[Наименование расходного материала]])),MAX($J$1:J60)+1,0)</f>
        <v>60</v>
      </c>
      <c r="K61" s="116">
        <f>IF(ISNUMBER(SEARCH('Карта учёта'!$B$19,Расходка[[#This Row],[Наименование расходного материала]])),MAX($K$1:K60)+1,0)</f>
        <v>60</v>
      </c>
      <c r="L61" s="116">
        <f>IF(ISNUMBER(SEARCH('Карта учёта'!$B$20,Расходка[[#This Row],[Наименование расходного материала]])),MAX($L$1:L60)+1,0)</f>
        <v>60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Launcher 6F JR 3.5</v>
      </c>
      <c r="T61" s="115" t="str">
        <f>IFERROR(INDEX(Расходка[Наименование расходного материала],MATCH(Расходка[[#This Row],[№]],Поиск_расходки[Индекс3],0)),"")</f>
        <v>Launcher 6F JR 3.5</v>
      </c>
      <c r="U61" s="115" t="str">
        <f>IFERROR(INDEX(Расходка[Наименование расходного материала],MATCH(Расходка[[#This Row],[№]],Поиск_расходки[Индекс4],0)),"")</f>
        <v>Launcher 6F JR 3.5</v>
      </c>
      <c r="V61" s="115" t="str">
        <f>IFERROR(INDEX(Расходка[Наименование расходного материала],MATCH(Расходка[[#This Row],[№]],Поиск_расходки[Индекс5],0)),"")</f>
        <v>Launcher 6F JR 3.5</v>
      </c>
      <c r="W61" s="115" t="str">
        <f>IFERROR(INDEX(Расходка[Наименование расходного материала],MATCH(Расходка[[#This Row],[№]],Поиск_расходки[Индекс6],0)),"")</f>
        <v>Launcher 6F JR 3.5</v>
      </c>
      <c r="X61" s="115" t="str">
        <f>IFERROR(INDEX(Расходка[Наименование расходного материала],MATCH(Расходка[[#This Row],[№]],Поиск_расходки[Индекс7],0)),"")</f>
        <v>Launcher 6F JR 3.5</v>
      </c>
      <c r="Y61" s="115" t="str">
        <f>IFERROR(INDEX(Расходка[Наименование расходного материала],MATCH(Расходка[[#This Row],[№]],Поиск_расходки[Индекс8],0)),"")</f>
        <v>Launcher 6F JR 3.5</v>
      </c>
      <c r="Z61" s="115" t="str">
        <f>IFERROR(INDEX(Расходка[Наименование расходного материала],MATCH(Расходка[[#This Row],[№]],Поиск_расходки[Индекс9],0)),"")</f>
        <v>Launcher 6F JR 3.5</v>
      </c>
      <c r="AA61" s="115" t="str">
        <f>IFERROR(INDEX(Расходка[Наименование расходного материала],MATCH(Расходка[[#This Row],[№]],Поиск_расходки[Индекс10],0)),"")</f>
        <v>Launcher 6F JR 3.5</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419</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61</v>
      </c>
      <c r="G62" s="116">
        <f>IF(ISNUMBER(SEARCH('Карта учёта'!$B$15,Расходка[[#This Row],[Наименование расходного материала]])),MAX($G$1:G61)+1,0)</f>
        <v>61</v>
      </c>
      <c r="H62" s="116">
        <f>IF(ISNUMBER(SEARCH('Карта учёта'!$B$16,Расходка[[#This Row],[Наименование расходного материала]])),MAX($H$1:H61)+1,0)</f>
        <v>61</v>
      </c>
      <c r="I62" s="116">
        <f>IF(ISNUMBER(SEARCH('Карта учёта'!$B$17,Расходка[[#This Row],[Наименование расходного материала]])),MAX($I$1:I61)+1,0)</f>
        <v>61</v>
      </c>
      <c r="J62" s="116">
        <f>IF(ISNUMBER(SEARCH('Карта учёта'!$B$18,Расходка[[#This Row],[Наименование расходного материала]])),MAX($J$1:J61)+1,0)</f>
        <v>61</v>
      </c>
      <c r="K62" s="116">
        <f>IF(ISNUMBER(SEARCH('Карта учёта'!$B$19,Расходка[[#This Row],[Наименование расходного материала]])),MAX($K$1:K61)+1,0)</f>
        <v>61</v>
      </c>
      <c r="L62" s="116">
        <f>IF(ISNUMBER(SEARCH('Карта учёта'!$B$20,Расходка[[#This Row],[Наименование расходного материала]])),MAX($L$1:L61)+1,0)</f>
        <v>61</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Launcher 6F JR 4.0</v>
      </c>
      <c r="T62" s="115" t="str">
        <f>IFERROR(INDEX(Расходка[Наименование расходного материала],MATCH(Расходка[[#This Row],[№]],Поиск_расходки[Индекс3],0)),"")</f>
        <v>Launcher 6F JR 4.0</v>
      </c>
      <c r="U62" s="115" t="str">
        <f>IFERROR(INDEX(Расходка[Наименование расходного материала],MATCH(Расходка[[#This Row],[№]],Поиск_расходки[Индекс4],0)),"")</f>
        <v>Launcher 6F JR 4.0</v>
      </c>
      <c r="V62" s="115" t="str">
        <f>IFERROR(INDEX(Расходка[Наименование расходного материала],MATCH(Расходка[[#This Row],[№]],Поиск_расходки[Индекс5],0)),"")</f>
        <v>Launcher 6F JR 4.0</v>
      </c>
      <c r="W62" s="115" t="str">
        <f>IFERROR(INDEX(Расходка[Наименование расходного материала],MATCH(Расходка[[#This Row],[№]],Поиск_расходки[Индекс6],0)),"")</f>
        <v>Launcher 6F JR 4.0</v>
      </c>
      <c r="X62" s="115" t="str">
        <f>IFERROR(INDEX(Расходка[Наименование расходного материала],MATCH(Расходка[[#This Row],[№]],Поиск_расходки[Индекс7],0)),"")</f>
        <v>Launcher 6F JR 4.0</v>
      </c>
      <c r="Y62" s="115" t="str">
        <f>IFERROR(INDEX(Расходка[Наименование расходного материала],MATCH(Расходка[[#This Row],[№]],Поиск_расходки[Индекс8],0)),"")</f>
        <v>Launcher 6F JR 4.0</v>
      </c>
      <c r="Z62" s="115" t="str">
        <f>IFERROR(INDEX(Расходка[Наименование расходного материала],MATCH(Расходка[[#This Row],[№]],Поиск_расходки[Индекс9],0)),"")</f>
        <v>Launcher 6F JR 4.0</v>
      </c>
      <c r="AA62" s="115" t="str">
        <f>IFERROR(INDEX(Расходка[Наименование расходного материала],MATCH(Расходка[[#This Row],[№]],Поиск_расходки[Индекс10],0)),"")</f>
        <v>Launcher 6F JR 4.0</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459</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62</v>
      </c>
      <c r="G63" s="116">
        <f>IF(ISNUMBER(SEARCH('Карта учёта'!$B$15,Расходка[[#This Row],[Наименование расходного материала]])),MAX($G$1:G62)+1,0)</f>
        <v>62</v>
      </c>
      <c r="H63" s="116">
        <f>IF(ISNUMBER(SEARCH('Карта учёта'!$B$16,Расходка[[#This Row],[Наименование расходного материала]])),MAX($H$1:H62)+1,0)</f>
        <v>62</v>
      </c>
      <c r="I63" s="116">
        <f>IF(ISNUMBER(SEARCH('Карта учёта'!$B$17,Расходка[[#This Row],[Наименование расходного материала]])),MAX($I$1:I62)+1,0)</f>
        <v>62</v>
      </c>
      <c r="J63" s="116">
        <f>IF(ISNUMBER(SEARCH('Карта учёта'!$B$18,Расходка[[#This Row],[Наименование расходного материала]])),MAX($J$1:J62)+1,0)</f>
        <v>62</v>
      </c>
      <c r="K63" s="116">
        <f>IF(ISNUMBER(SEARCH('Карта учёта'!$B$19,Расходка[[#This Row],[Наименование расходного материала]])),MAX($K$1:K62)+1,0)</f>
        <v>62</v>
      </c>
      <c r="L63" s="116">
        <f>IF(ISNUMBER(SEARCH('Карта учёта'!$B$20,Расходка[[#This Row],[Наименование расходного материала]])),MAX($L$1:L62)+1,0)</f>
        <v>62</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Launcher 7F JL 3.5</v>
      </c>
      <c r="T63" s="115" t="str">
        <f>IFERROR(INDEX(Расходка[Наименование расходного материала],MATCH(Расходка[[#This Row],[№]],Поиск_расходки[Индекс3],0)),"")</f>
        <v>Launcher 7F JL 3.5</v>
      </c>
      <c r="U63" s="115" t="str">
        <f>IFERROR(INDEX(Расходка[Наименование расходного материала],MATCH(Расходка[[#This Row],[№]],Поиск_расходки[Индекс4],0)),"")</f>
        <v>Launcher 7F JL 3.5</v>
      </c>
      <c r="V63" s="115" t="str">
        <f>IFERROR(INDEX(Расходка[Наименование расходного материала],MATCH(Расходка[[#This Row],[№]],Поиск_расходки[Индекс5],0)),"")</f>
        <v>Launcher 7F JL 3.5</v>
      </c>
      <c r="W63" s="115" t="str">
        <f>IFERROR(INDEX(Расходка[Наименование расходного материала],MATCH(Расходка[[#This Row],[№]],Поиск_расходки[Индекс6],0)),"")</f>
        <v>Launcher 7F JL 3.5</v>
      </c>
      <c r="X63" s="115" t="str">
        <f>IFERROR(INDEX(Расходка[Наименование расходного материала],MATCH(Расходка[[#This Row],[№]],Поиск_расходки[Индекс7],0)),"")</f>
        <v>Launcher 7F JL 3.5</v>
      </c>
      <c r="Y63" s="115" t="str">
        <f>IFERROR(INDEX(Расходка[Наименование расходного материала],MATCH(Расходка[[#This Row],[№]],Поиск_расходки[Индекс8],0)),"")</f>
        <v>Launcher 7F JL 3.5</v>
      </c>
      <c r="Z63" s="115" t="str">
        <f>IFERROR(INDEX(Расходка[Наименование расходного материала],MATCH(Расходка[[#This Row],[№]],Поиск_расходки[Индекс9],0)),"")</f>
        <v>Launcher 7F JL 3.5</v>
      </c>
      <c r="AA63" s="115" t="str">
        <f>IFERROR(INDEX(Расходка[Наименование расходного материала],MATCH(Расходка[[#This Row],[№]],Поиск_расходки[Индекс10],0)),"")</f>
        <v>Launcher 7F JL 3.5</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460</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63</v>
      </c>
      <c r="G64" s="116">
        <f>IF(ISNUMBER(SEARCH('Карта учёта'!$B$15,Расходка[[#This Row],[Наименование расходного материала]])),MAX($G$1:G63)+1,0)</f>
        <v>63</v>
      </c>
      <c r="H64" s="116">
        <f>IF(ISNUMBER(SEARCH('Карта учёта'!$B$16,Расходка[[#This Row],[Наименование расходного материала]])),MAX($H$1:H63)+1,0)</f>
        <v>63</v>
      </c>
      <c r="I64" s="116">
        <f>IF(ISNUMBER(SEARCH('Карта учёта'!$B$17,Расходка[[#This Row],[Наименование расходного материала]])),MAX($I$1:I63)+1,0)</f>
        <v>63</v>
      </c>
      <c r="J64" s="116">
        <f>IF(ISNUMBER(SEARCH('Карта учёта'!$B$18,Расходка[[#This Row],[Наименование расходного материала]])),MAX($J$1:J63)+1,0)</f>
        <v>63</v>
      </c>
      <c r="K64" s="116">
        <f>IF(ISNUMBER(SEARCH('Карта учёта'!$B$19,Расходка[[#This Row],[Наименование расходного материала]])),MAX($K$1:K63)+1,0)</f>
        <v>63</v>
      </c>
      <c r="L64" s="116">
        <f>IF(ISNUMBER(SEARCH('Карта учёта'!$B$20,Расходка[[#This Row],[Наименование расходного материала]])),MAX($L$1:L63)+1,0)</f>
        <v>63</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Launcher 7F JL 4.0</v>
      </c>
      <c r="T64" s="115" t="str">
        <f>IFERROR(INDEX(Расходка[Наименование расходного материала],MATCH(Расходка[[#This Row],[№]],Поиск_расходки[Индекс3],0)),"")</f>
        <v>Launcher 7F JL 4.0</v>
      </c>
      <c r="U64" s="115" t="str">
        <f>IFERROR(INDEX(Расходка[Наименование расходного материала],MATCH(Расходка[[#This Row],[№]],Поиск_расходки[Индекс4],0)),"")</f>
        <v>Launcher 7F JL 4.0</v>
      </c>
      <c r="V64" s="115" t="str">
        <f>IFERROR(INDEX(Расходка[Наименование расходного материала],MATCH(Расходка[[#This Row],[№]],Поиск_расходки[Индекс5],0)),"")</f>
        <v>Launcher 7F JL 4.0</v>
      </c>
      <c r="W64" s="115" t="str">
        <f>IFERROR(INDEX(Расходка[Наименование расходного материала],MATCH(Расходка[[#This Row],[№]],Поиск_расходки[Индекс6],0)),"")</f>
        <v>Launcher 7F JL 4.0</v>
      </c>
      <c r="X64" s="115" t="str">
        <f>IFERROR(INDEX(Расходка[Наименование расходного материала],MATCH(Расходка[[#This Row],[№]],Поиск_расходки[Индекс7],0)),"")</f>
        <v>Launcher 7F JL 4.0</v>
      </c>
      <c r="Y64" s="115" t="str">
        <f>IFERROR(INDEX(Расходка[Наименование расходного материала],MATCH(Расходка[[#This Row],[№]],Поиск_расходки[Индекс8],0)),"")</f>
        <v>Launcher 7F JL 4.0</v>
      </c>
      <c r="Z64" s="115" t="str">
        <f>IFERROR(INDEX(Расходка[Наименование расходного материала],MATCH(Расходка[[#This Row],[№]],Поиск_расходки[Индекс9],0)),"")</f>
        <v>Launcher 7F JL 4.0</v>
      </c>
      <c r="AA64" s="115" t="str">
        <f>IFERROR(INDEX(Расходка[Наименование расходного материала],MATCH(Расходка[[#This Row],[№]],Поиск_расходки[Индекс10],0)),"")</f>
        <v>Launcher 7F JL 4.0</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461</v>
      </c>
    </row>
    <row r="65" spans="1:33" x14ac:dyDescent="0.25">
      <c r="A65">
        <v>64</v>
      </c>
      <c r="B65" t="s">
        <v>301</v>
      </c>
      <c r="C65" s="1" t="s">
        <v>332</v>
      </c>
      <c r="E65" s="116">
        <f>IF(ISNUMBER(SEARCH('Карта учёта'!$B$13,Расходка[[#This Row],[Наименование расходного материала]])),MAX($E$1:E64)+1,0)</f>
        <v>1</v>
      </c>
      <c r="F65" s="116">
        <f>IF(ISNUMBER(SEARCH('Карта учёта'!$B$14,Расходка[[#This Row],[Наименование расходного материала]])),MAX($F$1:F64)+1,0)</f>
        <v>64</v>
      </c>
      <c r="G65" s="116">
        <f>IF(ISNUMBER(SEARCH('Карта учёта'!$B$15,Расходка[[#This Row],[Наименование расходного материала]])),MAX($G$1:G64)+1,0)</f>
        <v>64</v>
      </c>
      <c r="H65" s="116">
        <f>IF(ISNUMBER(SEARCH('Карта учёта'!$B$16,Расходка[[#This Row],[Наименование расходного материала]])),MAX($H$1:H64)+1,0)</f>
        <v>64</v>
      </c>
      <c r="I65" s="116">
        <f>IF(ISNUMBER(SEARCH('Карта учёта'!$B$17,Расходка[[#This Row],[Наименование расходного материала]])),MAX($I$1:I64)+1,0)</f>
        <v>64</v>
      </c>
      <c r="J65" s="116">
        <f>IF(ISNUMBER(SEARCH('Карта учёта'!$B$18,Расходка[[#This Row],[Наименование расходного материала]])),MAX($J$1:J64)+1,0)</f>
        <v>64</v>
      </c>
      <c r="K65" s="116">
        <f>IF(ISNUMBER(SEARCH('Карта учёта'!$B$19,Расходка[[#This Row],[Наименование расходного материала]])),MAX($K$1:K64)+1,0)</f>
        <v>64</v>
      </c>
      <c r="L65" s="116">
        <f>IF(ISNUMBER(SEARCH('Карта учёта'!$B$20,Расходка[[#This Row],[Наименование расходного материала]])),MAX($L$1:L64)+1,0)</f>
        <v>64</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Angio-Seal™ VIP</v>
      </c>
      <c r="T65" s="115" t="str">
        <f>IFERROR(INDEX(Расходка[Наименование расходного материала],MATCH(Расходка[[#This Row],[№]],Поиск_расходки[Индекс3],0)),"")</f>
        <v>Angio-Seal™ VIP</v>
      </c>
      <c r="U65" s="115" t="str">
        <f>IFERROR(INDEX(Расходка[Наименование расходного материала],MATCH(Расходка[[#This Row],[№]],Поиск_расходки[Индекс4],0)),"")</f>
        <v>Angio-Seal™ VIP</v>
      </c>
      <c r="V65" s="115" t="str">
        <f>IFERROR(INDEX(Расходка[Наименование расходного материала],MATCH(Расходка[[#This Row],[№]],Поиск_расходки[Индекс5],0)),"")</f>
        <v>Angio-Seal™ VIP</v>
      </c>
      <c r="W65" s="115" t="str">
        <f>IFERROR(INDEX(Расходка[Наименование расходного материала],MATCH(Расходка[[#This Row],[№]],Поиск_расходки[Индекс6],0)),"")</f>
        <v>Angio-Seal™ VIP</v>
      </c>
      <c r="X65" s="115" t="str">
        <f>IFERROR(INDEX(Расходка[Наименование расходного материала],MATCH(Расходка[[#This Row],[№]],Поиск_расходки[Индекс7],0)),"")</f>
        <v>Angio-Seal™ VIP</v>
      </c>
      <c r="Y65" s="115" t="str">
        <f>IFERROR(INDEX(Расходка[Наименование расходного материала],MATCH(Расходка[[#This Row],[№]],Поиск_расходки[Индекс8],0)),"")</f>
        <v>Angio-Seal™ VIP</v>
      </c>
      <c r="Z65" s="115" t="str">
        <f>IFERROR(INDEX(Расходка[Наименование расходного материала],MATCH(Расходка[[#This Row],[№]],Поиск_расходки[Индекс9],0)),"")</f>
        <v>Angio-Seal™ VIP</v>
      </c>
      <c r="AA65" s="115" t="str">
        <f>IFERROR(INDEX(Расходка[Наименование расходного материала],MATCH(Расходка[[#This Row],[№]],Поиск_расходки[Индекс10],0)),"")</f>
        <v>Angio-Seal™ VIP</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462</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463</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464</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465</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466</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510</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2023-08-16T09:53:29Z</cp:lastPrinted>
  <dcterms:created xsi:type="dcterms:W3CDTF">2015-06-05T18:19:34Z</dcterms:created>
  <dcterms:modified xsi:type="dcterms:W3CDTF">2023-08-16T09:53:35Z</dcterms:modified>
</cp:coreProperties>
</file>