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13_ncr:1_{14F67FBB-9673-4D05-A2A1-27BBD7F14A05}"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O61" i="1"/>
  <c r="K28" i="1"/>
  <c r="K29" i="1" s="1"/>
  <c r="AD26" i="1"/>
  <c r="G21" i="1"/>
  <c r="G22" i="1" s="1"/>
  <c r="G23" i="1" s="1"/>
  <c r="H25" i="1"/>
  <c r="I28" i="1"/>
  <c r="M23" i="1"/>
  <c r="J25" i="1"/>
  <c r="N23" i="1"/>
  <c r="L21" i="1"/>
  <c r="F22" i="1"/>
  <c r="AD21" i="1" l="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66"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5" i="1" l="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42" i="1"/>
  <c r="K52" i="1"/>
  <c r="K53" i="1" s="1"/>
  <c r="G51" i="1"/>
  <c r="AD39" i="1"/>
  <c r="AC35" i="1"/>
  <c r="AC23" i="1"/>
  <c r="AB46" i="1"/>
  <c r="N45" i="1"/>
  <c r="AC44" i="1"/>
  <c r="L40" i="1"/>
  <c r="M38" i="1"/>
  <c r="M39" i="1" s="1"/>
  <c r="M40" i="1" s="1"/>
  <c r="S57" i="1" l="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3" i="1"/>
  <c r="T41" i="1"/>
  <c r="T50" i="1"/>
  <c r="T65" i="1"/>
  <c r="M56" i="1"/>
  <c r="M57" i="1" s="1"/>
  <c r="L54" i="1"/>
  <c r="T56" i="1" l="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<sst xmlns="http://schemas.openxmlformats.org/spreadsheetml/2006/main" count="867" uniqueCount="525">
  <si>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</si>
  <si>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</si>
  <si>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</si>
  <si>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</si>
  <si>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</si>
  <si>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</si>
  <si>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</si>
  <si>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</si>
  <si>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</si>
  <si>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</si>
  <si>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</si>
  <si>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</si>
  <si>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</si>
  <si>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</si>
  <si>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</si>
  <si>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</si>
  <si>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</si>
  <si>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</si>
  <si>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</si>
  <si>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</si>
  <si>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</si>
  <si>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</si>
  <si>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</si>
  <si>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</si>
  <si>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</si>
  <si>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</si>
  <si>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</si>
  <si>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</si>
  <si>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</si>
  <si>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</si>
  <si>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</si>
  <si>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</si>
  <si>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</si>
  <si>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</si>
  <si>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</si>
  <si>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</si>
  <si>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</si>
  <si>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</si>
  <si>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</si>
  <si>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</si>
  <si>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</si>
  <si>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</si>
  <si>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</si>
  <si>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</si>
  <si>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</si>
  <si>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</si>
  <si>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</si>
  <si>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</si>
  <si>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</si>
  <si>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</si>
  <si>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</si>
  <si>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</si>
  <si>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</si>
  <si>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</si>
  <si>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</si>
  <si>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</si>
  <si>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</si>
  <si>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</si>
  <si>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</si>
  <si>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</si>
  <si>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</si>
  <si>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</si>
  <si>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</si>
  <si>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</si>
  <si>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</si>
  <si>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</si>
  <si>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</si>
  <si>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</si>
  <si>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</si>
  <si>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</si>
  <si>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</si>
  <si>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</si>
  <si>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</si>
  <si>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</si>
  <si>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</si>
  <si>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</si>
  <si>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</si>
  <si>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</si>
  <si>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</si>
  <si>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</si>
  <si>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</si>
  <si>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</si>
  <si>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</si>
  <si>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</si>
  <si>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</si>
  <si>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</si>
  <si>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</si>
  <si>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</si>
  <si>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</si>
  <si>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</si>
  <si>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</si>
  <si>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</si>
  <si>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</si>
  <si>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</si>
  <si>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</si>
  <si>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</si>
  <si>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</si>
  <si>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</si>
  <si>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</si>
  <si>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</si>
  <si>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</si>
  <si>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</si>
  <si>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</si>
  <si>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</si>
  <si>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</si>
  <si>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</si>
  <si>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</si>
  <si>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</si>
  <si>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</si>
  <si>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</si>
  <si>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</si>
  <si>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</si>
  <si>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</si>
  <si>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</si>
  <si>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</si>
  <si>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</si>
  <si>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</si>
  <si>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</si>
  <si>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</si>
  <si>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</si>
  <si>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</si>
  <si>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</si>
  <si>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</si>
  <si>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</si>
  <si>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</si>
  <si>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</si>
  <si>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</si>
  <si>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</si>
  <si>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</si>
  <si>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</si>
  <si>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</si>
  <si>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</si>
  <si>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</si>
  <si>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</si>
  <si>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</si>
  <si>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</si>
  <si>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</si>
  <si>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</si>
  <si>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</si>
  <si>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</si>
  <si>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</si>
  <si>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</si>
  <si>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</si>
  <si>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</si>
  <si>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</si>
  <si>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</si>
  <si>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</si>
  <si>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</si>
  <si>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</si>
  <si>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</si>
  <si>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</si>
  <si>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</si>
  <si>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</si>
  <si>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</si>
  <si>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</si>
  <si>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</si>
  <si>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</si>
  <si>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</si>
  <si>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</si>
  <si>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</si>
  <si>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</si>
  <si>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</si>
  <si>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</si>
  <si>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</si>
  <si>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</si>
  <si>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</si>
  <si>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</si>
  <si>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</si>
  <si>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</si>
  <si>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</si>
  <si>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</si>
  <si>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</si>
  <si>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</si>
  <si>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</si>
  <si>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</si>
  <si>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</si>
  <si>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</si>
  <si>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</si>
  <si>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</si>
  <si>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</si>
  <si>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</si>
  <si>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</si>
  <si>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</si>
  <si>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</si>
  <si>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</si>
  <si>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</si>
  <si>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</si>
  <si>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</si>
  <si>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</si>
  <si>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</si>
  <si>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</si>
  <si>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</si>
  <si>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</si>
  <si>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</si>
  <si>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</si>
  <si>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</si>
  <si>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</si>
  <si>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</si>
  <si>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</si>
  <si>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</si>
  <si>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</si>
  <si>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</si>
  <si>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</si>
  <si>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</si>
  <si>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</si>
  <si>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</si>
  <si>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</si>
  <si>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</si>
  <si>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</si>
  <si>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</si>
  <si>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</si>
  <si>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</si>
  <si>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</si>
  <si>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</si>
  <si>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</si>
  <si>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</si>
  <si>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</si>
  <si>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</si>
  <si>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</si>
  <si>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</si>
  <si>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</si>
  <si>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</si>
  <si>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</si>
  <si>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</si>
  <si>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</si>
  <si>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</si>
  <si>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</si>
  <si>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</si>
  <si>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</si>
  <si>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</si>
  <si>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</si>
  <si>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</si>
  <si>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</si>
  <si>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</si>
  <si>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</si>
  <si>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</si>
  <si>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</si>
  <si>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</si>
  <si>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</si>
  <si>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</si>
  <si>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</si>
  <si>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</si>
  <si>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</si>
  <si>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</si>
  <si>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</si>
  <si>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</si>
  <si>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</si>
  <si>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</si>
  <si>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</si>
  <si>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</si>
  <si>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</si>
  <si>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</si>
  <si>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</si>
  <si>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</si>
  <si>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</si>
  <si>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</si>
  <si>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</si>
  <si>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</si>
  <si>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</si>
  <si>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</si>
  <si>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</si>
  <si>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</si>
  <si>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</si>
  <si>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</si>
  <si>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</si>
  <si>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</si>
  <si>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</si>
  <si>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</si>
  <si>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</si>
  <si>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</si>
  <si>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</si>
  <si>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</si>
  <si>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</si>
  <si>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</si>
  <si>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</si>
  <si>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</si>
  <si>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</si>
  <si>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</si>
  <si>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</si>
  <si>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</si>
  <si>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</si>
  <si>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</si>
  <si>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</si>
  <si>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</si>
  <si>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</si>
  <si>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</si>
  <si>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</si>
  <si>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</si>
  <si>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</si>
  <si>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</si>
  <si>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</si>
  <si>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</si>
  <si>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</si>
  <si>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</si>
  <si>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</si>
  <si>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</si>
  <si>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</si>
  <si>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</si>
  <si>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</si>
  <si>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</si>
  <si>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</si>
  <si>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</si>
  <si>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</si>
  <si>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</si>
  <si>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</si>
  <si>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</si>
  <si>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</si>
  <si>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</si>
  <si>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</si>
  <si>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</si>
  <si>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</si>
  <si>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</si>
  <si>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</si>
  <si>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</si>
  <si>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</si>
  <si>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</si>
  <si>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</si>
  <si>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</si>
  <si>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</si>
  <si>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</si>
  <si>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</si>
  <si>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</si>
  <si>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</si>
  <si>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</si>
  <si>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</si>
  <si>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</si>
  <si>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</si>
  <si>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</si>
  <si>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</si>
  <si>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</si>
  <si>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</si>
  <si>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</si>
  <si>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</si>
  <si>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</si>
  <si>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</si>
  <si>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</si>
  <si>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</si>
  <si>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</si>
  <si>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</si>
  <si>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</si>
  <si>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</si>
  <si>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</si>
  <si>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</si>
  <si>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</si>
  <si>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</si>
  <si>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</si>
  <si>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</si>
  <si>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</si>
  <si>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</si>
  <si>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</si>
  <si>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</si>
  <si>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</si>
  <si>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</si>
  <si>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</si>
  <si>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</si>
  <si>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</si>
  <si>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</si>
  <si>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</si>
  <si>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</si>
  <si>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</si>
  <si>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</si>
  <si>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</si>
  <si>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</si>
  <si>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</si>
  <si>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</si>
  <si>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</si>
  <si>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</si>
  <si>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</si>
  <si>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</si>
  <si>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</si>
  <si>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</si>
  <si>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</si>
  <si>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</si>
  <si>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</si>
  <si>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</si>
  <si>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</si>
  <si>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</si>
  <si>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</si>
  <si>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</si>
  <si>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</si>
  <si>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</si>
  <si>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</si>
  <si>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</si>
  <si>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</si>
  <si>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</si>
  <si>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</si>
  <si>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</si>
  <si>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</si>
  <si>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</si>
  <si>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</si>
  <si>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</si>
  <si>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</si>
  <si>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</si>
  <si>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</si>
  <si>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</si>
  <si>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</si>
  <si>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</si>
  <si>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</si>
  <si>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</si>
  <si>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</si>
  <si>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</si>
  <si>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</si>
  <si>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</si>
  <si>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</si>
  <si>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</si>
  <si>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</si>
  <si>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</si>
  <si>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</si>
  <si>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</si>
  <si>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</si>
  <si>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</si>
  <si>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</si>
  <si>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</si>
  <si>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</si>
  <si>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</si>
  <si>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</si>
  <si>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</si>
  <si>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</si>
  <si>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</si>
  <si>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</si>
  <si>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</si>
  <si>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</si>
  <si>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</si>
  <si>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</si>
  <si>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</si>
  <si>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</si>
  <si>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</si>
  <si>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</si>
  <si>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</si>
  <si>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</si>
  <si>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</si>
  <si>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</si>
  <si>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</si>
  <si>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</si>
  <si>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</si>
  <si>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</si>
  <si>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</si>
  <si>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</si>
  <si>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</si>
  <si>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</si>
  <si>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</si>
  <si>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</si>
  <si>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</si>
  <si>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</si>
  <si>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</si>
  <si>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</si>
  <si>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</si>
  <si>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</si>
  <si>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</si>
  <si>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</si>
  <si>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</si>
  <si>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</si>
  <si>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</si>
  <si>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</si>
  <si>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</si>
  <si>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</si>
  <si>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</si>
  <si>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</si>
  <si>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</si>
  <si>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</si>
  <si>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</si>
  <si>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</si>
  <si>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</si>
  <si>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</si>
  <si>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</si>
  <si>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</si>
  <si>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</si>
  <si>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</si>
  <si>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</si>
  <si>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</si>
  <si>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</si>
  <si>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</si>
  <si>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</si>
  <si>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</si>
  <si>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</si>
  <si>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</si>
  <si>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</si>
  <si>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</si>
  <si>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</si>
  <si>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</si>
  <si>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</si>
  <si>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</si>
  <si>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</si>
  <si>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</si>
  <si>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</si>
  <si>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</si>
  <si>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</si>
  <si>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</si>
  <si>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</si>
  <si>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</si>
  <si>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</si>
  <si>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</si>
  <si>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</si>
  <si>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</si>
  <si>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</si>
  <si>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</si>
  <si>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</si>
  <si>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</si>
  <si>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</si>
  <si>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</si>
  <si>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</si>
  <si>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</si>
  <si>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</si>
  <si>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</si>
  <si>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</si>
  <si>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</si>
  <si>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</si>
  <si>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</si>
  <si>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</si>
  <si>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</si>
  <si>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</si>
  <si>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</si>
  <si>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</si>
  <si>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100 ml</t>
  </si>
  <si>
    <t>2,5 - 10</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</si>
  <si>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</si>
  <si>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2) Решение вопроса реваскуляризации ПКА.</t>
    </r>
  </si>
  <si>
    <t xml:space="preserve">Устье ЛКА катетеризировано проводниковым катетером Launcher EBU 3,5. Коронарный проводник Fielder заведен  в дистальный сегмент ПНА. Предилатация субокклюзирующего стеноза устья ПНА БК Колибри 2.5-15.  В зону сегмента - Ствол ЛКА-ПНА с полным покрытием устья ПНА, ствола ЛКА и частичным покрытием проксимального сегмента ПНА  позиционирован и имплантирован  DES Resolute Integtity 3.0-30 мм, давлением 14 атм.  Постдилатация и оптимизация стента в стволе ЛКА БК  Accuforce  4.0-12, давлением 16 атм. Второй коронарный проводник  Fielder  заведен в дистальный сегмент ОА. Успешная дилатация ячейки стента в устье ОА  БК  Accuforce  3.0-6, давлением 11 атм.  На контрольных сьемках в проксимальном сегменте ПНА опредиляеться краевая диссекция дистальной кромки стента. Зона диссекция закрыта DES Resolute Integtity 3.0-15 мм, давлением 9 атм, постдилатация зоны оверлаппинга давлением 16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30%, признаков диссекции и тромбоза не выявлено, кровоток сохранён,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</si>
  <si>
    <t>05:00</t>
  </si>
  <si>
    <t>Шахов В.И.</t>
  </si>
  <si>
    <t>Правый</t>
  </si>
  <si>
    <t xml:space="preserve">неровности контуров проксимального и среднего сегментов.  Антеградный кровоток TIMI III. </t>
  </si>
  <si>
    <t>Проходим, контуры ровные.  Антеградный кровоток TIMI III</t>
  </si>
  <si>
    <t>проходим, контуры ровные.</t>
  </si>
  <si>
    <t>1) Контроль места пункции, повязка  на правой и левой руке снять через 6 ч. 2) Консервативная стратегия.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</si>
</sst>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M34" sqref="M34"/>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45152</v>
      </c>
      <c r="C8" s="54"/>
      <c r="D8" s="16" t="s">
        <v>186</v>
      </c>
      <c r="E8" s="29"/>
      <c r="F8" s="29"/>
      <c r="G8" s="17"/>
      <c r="H8" s="18"/>
    </row>
    <row r="9" spans="1:8" ht="15.6" customHeight="1" x14ac:dyDescent="0.25">
      <c r="A9" s="21" t="s">
        <v>193</v>
      </c>
      <c r="B9" s="22">
        <v>0.55555555555555558</v>
      </c>
      <c r="C9" s="54"/>
      <c r="D9" s="94" t="s">
        <v>172</v>
      </c>
      <c r="E9" s="92"/>
      <c r="F9" s="92"/>
      <c r="G9" s="23" t="s">
        <v>163</v>
      </c>
      <c r="H9" s="25"/>
    </row>
    <row r="10" spans="1:8" ht="15.6" customHeight="1" thickBot="1" x14ac:dyDescent="0.3">
      <c r="A10" s="83" t="s">
        <v>194</v>
      </c>
      <c r="B10" s="84">
        <v>0.58333333333333337</v>
      </c>
      <c r="C10" s="55"/>
      <c r="D10" s="95" t="s">
        <v>173</v>
      </c>
      <c r="E10" s="93"/>
      <c r="F10" s="93"/>
      <c r="G10" s="24" t="s">
        <v>156</v>
      </c>
      <c r="H10" s="26"/>
    </row>
    <row r="11" spans="1:8" ht="17.25" thickTop="1" thickBot="1" x14ac:dyDescent="0.3">
      <c r="A11" s="89" t="s">
        <v>192</v>
      </c>
      <c r="B11" s="201" t="s">
        <v>519</v>
      </c>
      <c r="C11" s="8"/>
      <c r="D11" s="95" t="s">
        <v>170</v>
      </c>
      <c r="E11" s="93"/>
      <c r="F11" s="93"/>
      <c r="G11" s="24" t="s">
        <v>249</v>
      </c>
      <c r="H11" s="26"/>
    </row>
    <row r="12" spans="1:8" ht="16.5" thickTop="1" x14ac:dyDescent="0.25">
      <c r="A12" s="81" t="s">
        <v>8</v>
      </c>
      <c r="B12" s="82">
        <v>19970</v>
      </c>
      <c r="C12" s="12"/>
      <c r="D12" s="95" t="s">
        <v>303</v>
      </c>
      <c r="E12" s="93"/>
      <c r="F12" s="93"/>
      <c r="G12" s="24" t="s">
        <v>177</v>
      </c>
      <c r="H12" s="26"/>
    </row>
    <row r="13" spans="1:8" ht="15.75" x14ac:dyDescent="0.25">
      <c r="A13" s="15" t="s">
        <v>10</v>
      </c>
      <c r="B13" s="30">
        <f>DATEDIF(B12,B8,"y")</f>
        <v>68</v>
      </c>
      <c r="C13" s="12"/>
      <c r="D13" s="95"/>
      <c r="E13" s="93"/>
      <c r="F13" s="93"/>
      <c r="G13" s="24"/>
      <c r="H13" s="26"/>
    </row>
    <row r="14" spans="1:8" ht="15.75" x14ac:dyDescent="0.25">
      <c r="A14" s="15" t="s">
        <v>12</v>
      </c>
      <c r="B14" s="19">
        <v>21975</v>
      </c>
      <c r="C14" s="12"/>
      <c r="D14" s="36"/>
      <c r="E14" s="36"/>
      <c r="F14" s="36"/>
      <c r="G14" s="37"/>
      <c r="H14" s="56"/>
    </row>
    <row r="15" spans="1:8" ht="15.75" x14ac:dyDescent="0.25">
      <c r="A15" s="15" t="s">
        <v>133</v>
      </c>
      <c r="B15" s="19">
        <v>35</v>
      </c>
      <c r="D15" s="36"/>
      <c r="E15" s="36"/>
      <c r="F15" s="36"/>
      <c r="G15" s="166" t="s">
        <v>403</v>
      </c>
      <c r="H15" s="170" t="s">
        <v>518</v>
      </c>
    </row>
    <row r="16" spans="1:8" ht="15.6" customHeight="1" x14ac:dyDescent="0.25">
      <c r="A16" s="15" t="s">
        <v>106</v>
      </c>
      <c r="B16" s="19" t="s">
        <v>312</v>
      </c>
      <c r="D16" s="36"/>
      <c r="E16" s="36"/>
      <c r="F16" s="36"/>
      <c r="G16" s="167" t="s">
        <v>405</v>
      </c>
      <c r="H16" s="165">
        <v>3920</v>
      </c>
    </row>
    <row r="17" spans="1:8" ht="14.45" customHeight="1" x14ac:dyDescent="0.25">
      <c r="A17" s="40"/>
      <c r="B17" s="31"/>
      <c r="C17" s="31"/>
      <c r="D17" s="88"/>
      <c r="E17" s="88"/>
      <c r="F17" s="88"/>
      <c r="G17" s="168" t="s">
        <v>392</v>
      </c>
      <c r="H17" s="169">
        <f>H16*0.0019</f>
        <v>7.4480000000000004</v>
      </c>
    </row>
    <row r="18" spans="1:8" ht="14.45" customHeight="1" x14ac:dyDescent="0.25">
      <c r="A18" s="57" t="s">
        <v>188</v>
      </c>
      <c r="B18" s="87" t="s">
        <v>520</v>
      </c>
      <c r="D18" s="28" t="s">
        <v>210</v>
      </c>
      <c r="E18" s="28"/>
      <c r="F18" s="28"/>
      <c r="G18" s="85" t="s">
        <v>189</v>
      </c>
      <c r="H18" s="86" t="s">
        <v>510</v>
      </c>
    </row>
    <row r="19" spans="1:8" ht="14.45" customHeight="1" x14ac:dyDescent="0.25">
      <c r="A19" s="40"/>
      <c r="B19" s="31"/>
      <c r="C19" s="31"/>
      <c r="D19" s="34"/>
      <c r="E19" s="34"/>
      <c r="F19" s="34"/>
      <c r="G19" s="31"/>
      <c r="H19" s="41"/>
    </row>
    <row r="20" spans="1:8" ht="14.45" customHeight="1" x14ac:dyDescent="0.25">
      <c r="A20" s="57" t="s">
        <v>212</v>
      </c>
      <c r="B20" s="214" t="s">
        <v>523</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521</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522</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522</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Рекомендовано:</v>
      </c>
      <c r="E42" s="42"/>
      <c r="F42" s="42"/>
      <c r="G42" s="42"/>
      <c r="H42" s="61"/>
    </row>
    <row r="43" spans="1:8" ht="14.45" customHeight="1" x14ac:dyDescent="0.25">
      <c r="A43" s="35"/>
      <c r="B43" s="119"/>
      <c r="C43" s="126"/>
      <c r="D43" s="204" t="s">
        <v>524</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513</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A6" sqref="A6:H7"/>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C8" s="234" t="s">
        <v>218</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 xml:space="preserve">Код модели:  </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 xml:space="preserve">Код метода:  </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45152</v>
      </c>
      <c r="C12" s="12"/>
      <c r="D12" s="16" t="s">
        <v>186</v>
      </c>
      <c r="E12" s="29"/>
      <c r="F12" s="29"/>
      <c r="G12" s="17"/>
      <c r="H12" s="18"/>
    </row>
    <row r="13" spans="1:8" ht="15.75" x14ac:dyDescent="0.25">
      <c r="A13" s="76" t="s">
        <v>193</v>
      </c>
      <c r="B13" s="22">
        <v>0.70486111111111116</v>
      </c>
      <c r="C13" s="12"/>
      <c r="D13" s="94" t="s">
        <v>172</v>
      </c>
      <c r="E13" s="92"/>
      <c r="F13" s="92"/>
      <c r="G13" s="79" t="str">
        <f>КАГ!G9</f>
        <v>Щербаков А.С.</v>
      </c>
      <c r="H13" s="90" t="str">
        <f>IF(ISBLANK(КАГ!H9),"",КАГ!H9)</f>
        <v/>
      </c>
    </row>
    <row r="14" spans="1:8" ht="15.75" x14ac:dyDescent="0.25">
      <c r="A14" s="76" t="s">
        <v>194</v>
      </c>
      <c r="B14" s="22">
        <v>0.76388888888888884</v>
      </c>
      <c r="C14" s="12"/>
      <c r="D14" s="95" t="s">
        <v>173</v>
      </c>
      <c r="E14" s="93"/>
      <c r="F14" s="93"/>
      <c r="G14" s="80" t="str">
        <f>КАГ!G10</f>
        <v>Мешалкина И.В.</v>
      </c>
      <c r="H14" s="91" t="str">
        <f>IF(ISBLANK(КАГ!H10),"",КАГ!H10)</f>
        <v/>
      </c>
    </row>
    <row r="15" spans="1:8" ht="16.5" thickBot="1" x14ac:dyDescent="0.3">
      <c r="A15" s="164" t="s">
        <v>391</v>
      </c>
      <c r="B15" s="189">
        <f>IF(B14&lt;B13,B14+1,B14)-B13</f>
        <v>5.9027777777777679E-2</v>
      </c>
      <c r="D15" s="95" t="s">
        <v>170</v>
      </c>
      <c r="E15" s="93"/>
      <c r="F15" s="93"/>
      <c r="G15" s="80" t="str">
        <f>КАГ!G11</f>
        <v>Равинская Я.А.</v>
      </c>
      <c r="H15" s="91" t="str">
        <f>IF(ISBLANK(КАГ!H11),"",КАГ!H11)</f>
        <v/>
      </c>
    </row>
    <row r="16" spans="1:8" ht="17.25" thickTop="1" thickBot="1" x14ac:dyDescent="0.3">
      <c r="A16" s="89" t="s">
        <v>192</v>
      </c>
      <c r="B16" s="203" t="str">
        <f>КАГ!B11</f>
        <v>Шахов В.И.</v>
      </c>
      <c r="D16" s="95" t="s">
        <v>303</v>
      </c>
      <c r="E16" s="93"/>
      <c r="F16" s="93"/>
      <c r="G16" s="80" t="str">
        <f>КАГ!G12</f>
        <v>Мишина Е.А</v>
      </c>
      <c r="H16" s="91" t="str">
        <f>IF(ISBLANK(КАГ!H12),"",КАГ!H12)</f>
        <v/>
      </c>
    </row>
    <row r="17" spans="1:8" ht="16.5" thickTop="1" x14ac:dyDescent="0.25">
      <c r="A17" s="15" t="s">
        <v>8</v>
      </c>
      <c r="B17" s="67">
        <f>КАГ!B12</f>
        <v>19970</v>
      </c>
      <c r="D17" s="95" t="s">
        <v>184</v>
      </c>
      <c r="E17" s="93"/>
      <c r="F17" s="93"/>
      <c r="G17" s="80" t="str">
        <f>IF(ISBLANK(КАГ!G13),"",КАГ!G13)</f>
        <v/>
      </c>
      <c r="H17" s="91" t="str">
        <f>IF(ISBLANK(КАГ!H13),"",КАГ!H13)</f>
        <v/>
      </c>
    </row>
    <row r="18" spans="1:8" ht="15.75" x14ac:dyDescent="0.25">
      <c r="A18" s="15" t="s">
        <v>10</v>
      </c>
      <c r="B18" s="30">
        <f>КАГ!B13</f>
        <v>68</v>
      </c>
      <c r="H18" s="39"/>
    </row>
    <row r="19" spans="1:8" ht="14.45" customHeight="1" x14ac:dyDescent="0.25">
      <c r="A19" s="15" t="s">
        <v>12</v>
      </c>
      <c r="B19" s="68">
        <f>КАГ!B14</f>
        <v>21975</v>
      </c>
      <c r="C19" s="69"/>
      <c r="D19" s="69"/>
      <c r="E19" s="69"/>
      <c r="F19" s="69"/>
      <c r="G19" s="166" t="s">
        <v>403</v>
      </c>
      <c r="H19" s="181" t="str">
        <f>КАГ!H15</f>
        <v>05:00</v>
      </c>
    </row>
    <row r="20" spans="1:8" ht="14.45" customHeight="1" x14ac:dyDescent="0.25">
      <c r="A20" s="15" t="s">
        <v>133</v>
      </c>
      <c r="B20" s="68">
        <f>КАГ!B15</f>
        <v>35</v>
      </c>
      <c r="C20" s="70"/>
      <c r="D20" s="70"/>
      <c r="E20" s="70"/>
      <c r="F20" s="70"/>
      <c r="G20" s="167" t="s">
        <v>405</v>
      </c>
      <c r="H20" s="182">
        <f>КАГ!H16</f>
        <v>3920</v>
      </c>
    </row>
    <row r="21" spans="1:8" ht="14.45" customHeight="1" x14ac:dyDescent="0.25">
      <c r="A21" s="15" t="s">
        <v>106</v>
      </c>
      <c r="B21" s="67" t="str">
        <f>КАГ!B16</f>
        <v>ОКС БПST</v>
      </c>
      <c r="C21" s="70"/>
      <c r="E21" s="71"/>
      <c r="F21" s="71"/>
      <c r="G21" s="168" t="s">
        <v>392</v>
      </c>
      <c r="H21" s="169">
        <f>КАГ!H17</f>
        <v>7.4480000000000004</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
      </c>
      <c r="H22" s="186" t="str">
        <f>IFERROR(SUM(IF($B$21=Вмешательства!F3,SUM(КАГ!$B$9+0.01),"")),"")</f>
        <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517</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513</v>
      </c>
      <c r="C40" s="120"/>
      <c r="D40" s="239" t="s">
        <v>516</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515</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H20" sqref="H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45152</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Шахов В.И.</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19970</v>
      </c>
    </row>
    <row r="6" spans="1:4"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35">
        <f>ЧКВ!A6</f>
        <v>0</v>
      </c>
      <c r="C6" s="132" t="s">
        <v>10</v>
      </c>
      <c r="D6" s="103">
        <f>DATEDIF(D5,D10,"y")</f>
        <v>68</v>
      </c>
    </row>
    <row r="7" spans="1:4" x14ac:dyDescent="0.25">
      <c r="A7" s="38"/>
      <c r="C7" s="101" t="s">
        <v>12</v>
      </c>
      <c r="D7" s="103">
        <f>КАГ!$B$14</f>
        <v>21975</v>
      </c>
    </row>
    <row r="8" spans="1:4" x14ac:dyDescent="0.25">
      <c r="A8" s="196" t="str">
        <f>ЧКВ!$A$9</f>
        <v xml:space="preserve">Код модели:  </v>
      </c>
      <c r="B8" s="104"/>
      <c r="C8" s="101" t="s">
        <v>133</v>
      </c>
      <c r="D8" s="103">
        <f>КАГ!$B$15</f>
        <v>35</v>
      </c>
    </row>
    <row r="9" spans="1:4" x14ac:dyDescent="0.25">
      <c r="A9" s="196" t="str">
        <f>ЧКВ!$A$10</f>
        <v xml:space="preserve">Код метода:  </v>
      </c>
      <c r="C9" s="105" t="s">
        <v>106</v>
      </c>
      <c r="D9" s="103" t="str">
        <f>КАГ!$B$16</f>
        <v>ОКС БПST</v>
      </c>
    </row>
    <row r="10" spans="1:4" x14ac:dyDescent="0.25">
      <c r="A10" s="197"/>
      <c r="B10" s="31"/>
      <c r="C10" s="151" t="s">
        <v>13</v>
      </c>
      <c r="D10" s="152">
        <f>КАГ!$B$8</f>
        <v>45152</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512</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2</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36" t="s">
        <v>514</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313</v>
      </c>
      <c r="C17" s="136" t="s">
        <v>416</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5" t="s">
        <v>313</v>
      </c>
      <c r="C18" s="136" t="s">
        <v>429</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5" t="s">
        <v>324</v>
      </c>
      <c r="C19" s="183" t="s">
        <v>463</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6" t="s">
        <v>324</v>
      </c>
      <c r="C20" s="136" t="s">
        <v>419</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504</v>
      </c>
      <c r="AN1" s="2" t="s">
        <v>498</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"МИМ". Тюмень</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NC Accuforce</v>
      </c>
      <c r="W2" s="115" t="str">
        <f>IFERROR(INDEX(Расходка[Наименование расходного материала],MATCH(Расходка[[#This Row],[№]],Поиск_расходки[Индекс6],0)),"")</f>
        <v>NC Accuforce</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0">
        <v>155800</v>
      </c>
      <c r="AN2" s="2" t="s">
        <v>309</v>
      </c>
      <c r="AO2" t="s">
        <v>500</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0">
        <v>218190</v>
      </c>
      <c r="AN3" s="2" t="s">
        <v>493</v>
      </c>
      <c r="AO3" t="s">
        <v>501</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0">
        <v>337440</v>
      </c>
      <c r="AN4" s="2" t="s">
        <v>506</v>
      </c>
      <c r="AO4" t="s">
        <v>503</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1</v>
      </c>
      <c r="J5" s="116">
        <f>IF(ISNUMBER(SEARCH('Карта учёта'!$B$18,Расходка[[#This Row],[Наименование расходного материала]])),MAX($J$1:J4)+1,0)</f>
        <v>1</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0">
        <v>136170</v>
      </c>
      <c r="AN5" s="2"/>
      <c r="AO5" t="s">
        <v>502</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0">
        <v>135820</v>
      </c>
      <c r="AN6" s="2"/>
      <c r="AO6" t="s">
        <v>505</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0">
        <v>155760</v>
      </c>
      <c r="AN7" s="2"/>
      <c r="AO7" t="s">
        <v>499</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413</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414</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416</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496</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423</v>
      </c>
      <c r="AI20" t="s">
        <v>308</v>
      </c>
    </row>
    <row r="21" spans="1:35" x14ac:dyDescent="0.25">
      <c r="A21">
        <v>20</v>
      </c>
      <c r="B21" t="s">
        <v>306</v>
      </c>
      <c r="C21" s="1" t="s">
        <v>512</v>
      </c>
      <c r="E21" s="116">
        <f>IF(ISNUMBER(SEARCH('Карта учёта'!$B$13,Расходка[[#This Row],[Наименование расходного материала]])),MAX($E$1:E20)+1,0)</f>
        <v>1</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424</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Cougar LS Hydro-Track®</v>
      </c>
      <c r="AA22" s="115" t="str">
        <f>IFERROR(INDEX(Расходка[Наименование расходного материала],MATCH(Расходка[[#This Row],[№]],Поиск_расходки[Индекс10],0)),"")</f>
        <v>Cougar LS Hydro-Track®</v>
      </c>
      <c r="AB22" s="115" t="str">
        <f>IFERROR(INDEX(Расходка[Наименование расходного материала],MATCH(Расходка[[#This Row],[№]],Поиск_расходки[Индекс11],0)),"")</f>
        <v>Cougar LS Hydro-Track®</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425</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XT Hydro-Track®</v>
      </c>
      <c r="AA23" s="115" t="str">
        <f>IFERROR(INDEX(Расходка[Наименование расходного материала],MATCH(Расходка[[#This Row],[№]],Поиск_расходки[Индекс10],0)),"")</f>
        <v>Cougar XT Hydro-Track®</v>
      </c>
      <c r="AB23" s="115" t="str">
        <f>IFERROR(INDEX(Расходка[Наименование расходного материала],MATCH(Расходка[[#This Row],[№]],Поиск_расходки[Индекс11],0)),"")</f>
        <v>Cougar XT Hydro-Track®</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426</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1</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Fielder</v>
      </c>
      <c r="AA24" s="115" t="str">
        <f>IFERROR(INDEX(Расходка[Наименование расходного материала],MATCH(Расходка[[#This Row],[№]],Поиск_расходки[Индекс10],0)),"")</f>
        <v>Fielder</v>
      </c>
      <c r="AB24" s="115" t="str">
        <f>IFERROR(INDEX(Расходка[Наименование расходного материала],MATCH(Расходка[[#This Row],[№]],Поиск_расходки[Индекс11],0)),"")</f>
        <v>Fielder</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427</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2</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 XT-A</v>
      </c>
      <c r="AA25" s="115" t="str">
        <f>IFERROR(INDEX(Расходка[Наименование расходного материала],MATCH(Расходка[[#This Row],[№]],Поиск_расходки[Индекс10],0)),"")</f>
        <v>Fielder XT-A</v>
      </c>
      <c r="AB25" s="115" t="str">
        <f>IFERROR(INDEX(Расходка[Наименование расходного материала],MATCH(Расходка[[#This Row],[№]],Поиск_расходки[Индекс11],0)),"")</f>
        <v>Fielder XT-A</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428</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3</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XT-R</v>
      </c>
      <c r="AA26" s="115" t="str">
        <f>IFERROR(INDEX(Расходка[Наименование расходного материала],MATCH(Расходка[[#This Row],[№]],Поиск_расходки[Индекс10],0)),"")</f>
        <v>Fielder XT-R</v>
      </c>
      <c r="AB26" s="115" t="str">
        <f>IFERROR(INDEX(Расходка[Наименование расходного материала],MATCH(Расходка[[#This Row],[№]],Поиск_расходки[Индекс11],0)),"")</f>
        <v>Fielder XT-R</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429</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Gaia Second</v>
      </c>
      <c r="AA27" s="115" t="str">
        <f>IFERROR(INDEX(Расходка[Наименование расходного материала],MATCH(Расходка[[#This Row],[№]],Поиск_расходки[Индекс10],0)),"")</f>
        <v>Gaia Second</v>
      </c>
      <c r="AB27" s="115" t="str">
        <f>IFERROR(INDEX(Расходка[Наименование расходного материала],MATCH(Расходка[[#This Row],[№]],Поиск_расходки[Индекс11],0)),"")</f>
        <v>Gaia Second</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430</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Third</v>
      </c>
      <c r="AA28" s="115" t="str">
        <f>IFERROR(INDEX(Расходка[Наименование расходного материала],MATCH(Расходка[[#This Row],[№]],Поиск_расходки[Индекс10],0)),"")</f>
        <v>Gaia Third</v>
      </c>
      <c r="AB28" s="115" t="str">
        <f>IFERROR(INDEX(Расходка[Наименование расходного материала],MATCH(Расходка[[#This Row],[№]],Поиск_расходки[Индекс11],0)),"")</f>
        <v>Gaia Third</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431</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Intuition</v>
      </c>
      <c r="AA29" s="115" t="str">
        <f>IFERROR(INDEX(Расходка[Наименование расходного материала],MATCH(Расходка[[#This Row],[№]],Поиск_расходки[Индекс10],0)),"")</f>
        <v>Intuition</v>
      </c>
      <c r="AB29" s="115" t="str">
        <f>IFERROR(INDEX(Расходка[Наименование расходного материала],MATCH(Расходка[[#This Row],[№]],Поиск_расходки[Индекс11],0)),"")</f>
        <v>Intuition</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432</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ProVia 3 Hydro-Track®</v>
      </c>
      <c r="AA30" s="115" t="str">
        <f>IFERROR(INDEX(Расходка[Наименование расходного материала],MATCH(Расходка[[#This Row],[№]],Поиск_расходки[Индекс10],0)),"")</f>
        <v>ProVia 3 Hydro-Track®</v>
      </c>
      <c r="AB30" s="115" t="str">
        <f>IFERROR(INDEX(Расходка[Наименование расходного материала],MATCH(Расходка[[#This Row],[№]],Поиск_расходки[Индекс11],0)),"")</f>
        <v>ProVia 3 Hydro-Track®</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494</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6 Hydro-Track®</v>
      </c>
      <c r="AA31" s="115" t="str">
        <f>IFERROR(INDEX(Расходка[Наименование расходного материала],MATCH(Расходка[[#This Row],[№]],Поиск_расходки[Индекс10],0)),"")</f>
        <v>ProVia 6 Hydro-Track®</v>
      </c>
      <c r="AB31" s="115" t="str">
        <f>IFERROR(INDEX(Расходка[Наименование расходного материала],MATCH(Расходка[[#This Row],[№]],Поиск_расходки[Индекс11],0)),"")</f>
        <v>ProVia 6 Hydro-Track®</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433</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9 Hydro-Track®</v>
      </c>
      <c r="AA32" s="115" t="str">
        <f>IFERROR(INDEX(Расходка[Наименование расходного материала],MATCH(Расходка[[#This Row],[№]],Поиск_расходки[Индекс10],0)),"")</f>
        <v>ProVia 9 Hydro-Track®</v>
      </c>
      <c r="AB32" s="115" t="str">
        <f>IFERROR(INDEX(Расходка[Наименование расходного материала],MATCH(Расходка[[#This Row],[№]],Поиск_расходки[Индекс11],0)),"")</f>
        <v>ProVia 9 Hydro-Track®</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434</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Rinato</v>
      </c>
      <c r="AA33" s="115" t="str">
        <f>IFERROR(INDEX(Расходка[Наименование расходного материала],MATCH(Расходка[[#This Row],[№]],Поиск_расходки[Индекс10],0)),"")</f>
        <v>Rinato</v>
      </c>
      <c r="AB33" s="115" t="str">
        <f>IFERROR(INDEX(Расходка[Наименование расходного материала],MATCH(Расходка[[#This Row],[№]],Поиск_расходки[Индекс11],0)),"")</f>
        <v>Rinato</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435</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Runthrough NS (Floppy)</v>
      </c>
      <c r="AA34" s="115" t="str">
        <f>IFERROR(INDEX(Расходка[Наименование расходного материала],MATCH(Расходка[[#This Row],[№]],Поиск_расходки[Индекс10],0)),"")</f>
        <v>Runthrough NS (Floppy)</v>
      </c>
      <c r="AB34" s="115" t="str">
        <f>IFERROR(INDEX(Расходка[Наименование расходного материала],MATCH(Расходка[[#This Row],[№]],Поиск_расходки[Индекс11],0)),"")</f>
        <v>Runthrough NS (Floppy)</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436</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Hypercoat</v>
      </c>
      <c r="AA35" s="115" t="str">
        <f>IFERROR(INDEX(Расходка[Наименование расходного материала],MATCH(Расходка[[#This Row],[№]],Поиск_расходки[Индекс10],0)),"")</f>
        <v>Runthrough NS Hypercoat</v>
      </c>
      <c r="AB35" s="115" t="str">
        <f>IFERROR(INDEX(Расходка[Наименование расходного материала],MATCH(Расходка[[#This Row],[№]],Поиск_расходки[Индекс11],0)),"")</f>
        <v>Runthrough NS Hypercoat</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495</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Intermediate</v>
      </c>
      <c r="AA36" s="115" t="str">
        <f>IFERROR(INDEX(Расходка[Наименование расходного материала],MATCH(Расходка[[#This Row],[№]],Поиск_расходки[Индекс10],0)),"")</f>
        <v>Runthrough NS Intermediate</v>
      </c>
      <c r="AB36" s="115" t="str">
        <f>IFERROR(INDEX(Расходка[Наименование расходного материала],MATCH(Расходка[[#This Row],[№]],Поиск_расходки[Индекс11],0)),"")</f>
        <v>Runthrough NS Intermediate</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437</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Sion</v>
      </c>
      <c r="AA37" s="115" t="str">
        <f>IFERROR(INDEX(Расходка[Наименование расходного материала],MATCH(Расходка[[#This Row],[№]],Поиск_расходки[Индекс10],0)),"")</f>
        <v>Sion</v>
      </c>
      <c r="AB37" s="115" t="str">
        <f>IFERROR(INDEX(Расходка[Наименование расходного материала],MATCH(Расходка[[#This Row],[№]],Поиск_расходки[Индекс11],0)),"")</f>
        <v>Sion</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410</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 Black</v>
      </c>
      <c r="AA38" s="115" t="str">
        <f>IFERROR(INDEX(Расходка[Наименование расходного материала],MATCH(Расходка[[#This Row],[№]],Поиск_расходки[Индекс10],0)),"")</f>
        <v>Sion Black</v>
      </c>
      <c r="AB38" s="115" t="str">
        <f>IFERROR(INDEX(Расходка[Наименование расходного материала],MATCH(Расходка[[#This Row],[№]],Поиск_расходки[Индекс11],0)),"")</f>
        <v>Sion Black</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497</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Blue</v>
      </c>
      <c r="AA39" s="115" t="str">
        <f>IFERROR(INDEX(Расходка[Наименование расходного материала],MATCH(Расходка[[#This Row],[№]],Поиск_расходки[Индекс10],0)),"")</f>
        <v>Sion Blue</v>
      </c>
      <c r="AB39" s="115" t="str">
        <f>IFERROR(INDEX(Расходка[Наименование расходного материала],MATCH(Расходка[[#This Row],[№]],Поиск_расходки[Индекс11],0)),"")</f>
        <v>Sion Blue</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438</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Thunder</v>
      </c>
      <c r="AA40" s="115" t="str">
        <f>IFERROR(INDEX(Расходка[Наименование расходного материала],MATCH(Расходка[[#This Row],[№]],Поиск_расходки[Индекс10],0)),"")</f>
        <v>Thunder</v>
      </c>
      <c r="AB40" s="115" t="str">
        <f>IFERROR(INDEX(Расходка[Наименование расходного материала],MATCH(Расходка[[#This Row],[№]],Поиск_расходки[Индекс11],0)),"")</f>
        <v>Thunder</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439</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Whisper MS</v>
      </c>
      <c r="AA41" s="115" t="str">
        <f>IFERROR(INDEX(Расходка[Наименование расходного материала],MATCH(Расходка[[#This Row],[№]],Поиск_расходки[Индекс10],0)),"")</f>
        <v>Whisper MS</v>
      </c>
      <c r="AB41" s="115" t="str">
        <f>IFERROR(INDEX(Расходка[Наименование расходного материала],MATCH(Расходка[[#This Row],[№]],Поиск_расходки[Индекс11],0)),"")</f>
        <v>Whisper MS</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440</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Winn 200T</v>
      </c>
      <c r="AA42" s="115" t="str">
        <f>IFERROR(INDEX(Расходка[Наименование расходного материала],MATCH(Расходка[[#This Row],[№]],Поиск_расходки[Индекс10],0)),"")</f>
        <v>Winn 200T</v>
      </c>
      <c r="AB42" s="115" t="str">
        <f>IFERROR(INDEX(Расходка[Наименование расходного материала],MATCH(Расходка[[#This Row],[№]],Поиск_расходки[Индекс11],0)),"")</f>
        <v>Winn 200T</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441</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Проводник коронарный  1g, Angioline</v>
      </c>
      <c r="AA43" s="115" t="str">
        <f>IFERROR(INDEX(Расходка[Наименование расходного материала],MATCH(Расходка[[#This Row],[№]],Поиск_расходки[Индекс10],0)),"")</f>
        <v>Проводник коронарный  1g, Angioline</v>
      </c>
      <c r="AB43" s="115" t="str">
        <f>IFERROR(INDEX(Расходка[Наименование расходного материала],MATCH(Расходка[[#This Row],[№]],Поиск_расходки[Индекс11],0)),"")</f>
        <v>Проводник коронарный  1g, Angioline</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414</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3g, Angioline</v>
      </c>
      <c r="AA44" s="115" t="str">
        <f>IFERROR(INDEX(Расходка[Наименование расходного материала],MATCH(Расходка[[#This Row],[№]],Поиск_расходки[Индекс10],0)),"")</f>
        <v>Проводник коронарный  3g, Angioline</v>
      </c>
      <c r="AB44" s="115" t="str">
        <f>IFERROR(INDEX(Расходка[Наименование расходного материала],MATCH(Расходка[[#This Row],[№]],Поиск_расходки[Индекс11],0)),"")</f>
        <v>Проводник коронарный  3g, Angioline</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442</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BMS, Integtity</v>
      </c>
      <c r="AA45" s="115" t="str">
        <f>IFERROR(INDEX(Расходка[Наименование расходного материала],MATCH(Расходка[[#This Row],[№]],Поиск_расходки[Индекс10],0)),"")</f>
        <v>BMS, Integtity</v>
      </c>
      <c r="AB45" s="115" t="str">
        <f>IFERROR(INDEX(Расходка[Наименование расходного материала],MATCH(Расходка[[#This Row],[№]],Поиск_расходки[Индекс11],0)),"")</f>
        <v>BMS, Integtity</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443</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DES, Calipso</v>
      </c>
      <c r="AA46" s="115" t="str">
        <f>IFERROR(INDEX(Расходка[Наименование расходного материала],MATCH(Расходка[[#This Row],[№]],Поиск_расходки[Индекс10],0)),"")</f>
        <v>DES, Calipso</v>
      </c>
      <c r="AB46" s="115" t="str">
        <f>IFERROR(INDEX(Расходка[Наименование расходного материала],MATCH(Расходка[[#This Row],[№]],Поиск_расходки[Индекс11],0)),"")</f>
        <v>DES, Calipso</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444</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DES, NanoMed</v>
      </c>
      <c r="AA47" s="115" t="str">
        <f>IFERROR(INDEX(Расходка[Наименование расходного материала],MATCH(Расходка[[#This Row],[№]],Поиск_расходки[Индекс10],0)),"")</f>
        <v>DES, NanoMed</v>
      </c>
      <c r="AB47" s="115" t="str">
        <f>IFERROR(INDEX(Расходка[Наименование расходного материала],MATCH(Расходка[[#This Row],[№]],Поиск_расходки[Индекс11],0)),"")</f>
        <v>DES, NanoMed</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445</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1</v>
      </c>
      <c r="L48" s="116">
        <f>IF(ISNUMBER(SEARCH('Карта учёта'!$B$20,Расходка[[#This Row],[Наименование расходного материала]])),MAX($L$1:L47)+1,0)</f>
        <v>1</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DES, Resolute Integtity</v>
      </c>
      <c r="AA48" s="115" t="str">
        <f>IFERROR(INDEX(Расходка[Наименование расходного материала],MATCH(Расходка[[#This Row],[№]],Поиск_расходки[Индекс10],0)),"")</f>
        <v>DES, Resolute Integtity</v>
      </c>
      <c r="AB48" s="115" t="str">
        <f>IFERROR(INDEX(Расходка[Наименование расходного материала],MATCH(Расходка[[#This Row],[№]],Поиск_расходки[Индекс11],0)),"")</f>
        <v>DES, Resolute Integtity</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446</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Yukon Chrome PC</v>
      </c>
      <c r="AA49" s="115" t="str">
        <f>IFERROR(INDEX(Расходка[Наименование расходного материала],MATCH(Расходка[[#This Row],[№]],Поиск_расходки[Индекс10],0)),"")</f>
        <v>DES, Yukon Chrome PC</v>
      </c>
      <c r="AB49" s="115" t="str">
        <f>IFERROR(INDEX(Расходка[Наименование расходного материала],MATCH(Расходка[[#This Row],[№]],Поиск_расходки[Индекс11],0)),"")</f>
        <v>DES, Yukon Chrome PC</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447</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Firehawk</v>
      </c>
      <c r="AA50" s="115" t="str">
        <f>IFERROR(INDEX(Расходка[Наименование расходного материала],MATCH(Расходка[[#This Row],[№]],Поиск_расходки[Индекс10],0)),"")</f>
        <v>DES, Firehawk</v>
      </c>
      <c r="AB50" s="115" t="str">
        <f>IFERROR(INDEX(Расходка[Наименование расходного материала],MATCH(Расходка[[#This Row],[№]],Поиск_расходки[Индекс11],0)),"")</f>
        <v>DES, Firehawk</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448</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Resolute Onyx</v>
      </c>
      <c r="AA51" s="115" t="str">
        <f>IFERROR(INDEX(Расходка[Наименование расходного материала],MATCH(Расходка[[#This Row],[№]],Поиск_расходки[Индекс10],0)),"")</f>
        <v>DES, Resolute Onyx</v>
      </c>
      <c r="AB51" s="115" t="str">
        <f>IFERROR(INDEX(Расходка[Наименование расходного материала],MATCH(Расходка[[#This Row],[№]],Поиск_расходки[Индекс11],0)),"")</f>
        <v>DES, Resolute Onyx</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449</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Guidezilla™ II 6F</v>
      </c>
      <c r="AA52" s="115" t="str">
        <f>IFERROR(INDEX(Расходка[Наименование расходного материала],MATCH(Расходка[[#This Row],[№]],Поиск_расходки[Индекс10],0)),"")</f>
        <v>Guidezilla™ II 6F</v>
      </c>
      <c r="AB52" s="115" t="str">
        <f>IFERROR(INDEX(Расходка[Наименование расходного материала],MATCH(Расходка[[#This Row],[№]],Поиск_расходки[Индекс11],0)),"")</f>
        <v>Guidezilla™ II 6F</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450</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Telescope ™ II 6F</v>
      </c>
      <c r="AA53" s="115" t="str">
        <f>IFERROR(INDEX(Расходка[Наименование расходного материала],MATCH(Расходка[[#This Row],[№]],Поиск_расходки[Индекс10],0)),"")</f>
        <v>Telescope ™ II 6F</v>
      </c>
      <c r="AB53" s="115" t="str">
        <f>IFERROR(INDEX(Расходка[Наименование расходного материала],MATCH(Расходка[[#This Row],[№]],Поиск_расходки[Индекс11],0)),"")</f>
        <v>Telescope ™ II 6F</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451</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Launcher 6F AL 1</v>
      </c>
      <c r="AA54" s="115" t="str">
        <f>IFERROR(INDEX(Расходка[Наименование расходного материала],MATCH(Расходка[[#This Row],[№]],Поиск_расходки[Индекс10],0)),"")</f>
        <v>Launcher 6F AL 1</v>
      </c>
      <c r="AB54" s="115" t="str">
        <f>IFERROR(INDEX(Расходка[Наименование расходного материала],MATCH(Расходка[[#This Row],[№]],Поиск_расходки[Индекс11],0)),"")</f>
        <v>Launcher 6F AL 1</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452</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Launcher 6F AL 2</v>
      </c>
      <c r="AA55" s="115" t="str">
        <f>IFERROR(INDEX(Расходка[Наименование расходного материала],MATCH(Расходка[[#This Row],[№]],Поиск_расходки[Индекс10],0)),"")</f>
        <v>Launcher 6F AL 2</v>
      </c>
      <c r="AB55" s="115" t="str">
        <f>IFERROR(INDEX(Расходка[Наименование расходного материала],MATCH(Расходка[[#This Row],[№]],Поиск_расходки[Индекс11],0)),"")</f>
        <v>Launcher 6F AL 2</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453</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1</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Launcher 6F EBU 3.5</v>
      </c>
      <c r="AA56" s="115" t="str">
        <f>IFERROR(INDEX(Расходка[Наименование расходного материала],MATCH(Расходка[[#This Row],[№]],Поиск_расходки[Индекс10],0)),"")</f>
        <v>Launcher 6F EBU 3.5</v>
      </c>
      <c r="AB56" s="115" t="str">
        <f>IFERROR(INDEX(Расходка[Наименование расходного материала],MATCH(Расходка[[#This Row],[№]],Поиск_расходки[Индекс11],0)),"")</f>
        <v>Launcher 6F EBU 3.5</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454</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Launcher 6F EBU 4.0</v>
      </c>
      <c r="AA57" s="115" t="str">
        <f>IFERROR(INDEX(Расходка[Наименование расходного материала],MATCH(Расходка[[#This Row],[№]],Поиск_расходки[Индекс10],0)),"")</f>
        <v>Launcher 6F EBU 4.0</v>
      </c>
      <c r="AB57" s="115" t="str">
        <f>IFERROR(INDEX(Расходка[Наименование расходного материала],MATCH(Расходка[[#This Row],[№]],Поиск_расходки[Индекс11],0)),"")</f>
        <v>Launcher 6F EBU 4.0</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455</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JL 3.5</v>
      </c>
      <c r="AA58" s="115" t="str">
        <f>IFERROR(INDEX(Расходка[Наименование расходного материала],MATCH(Расходка[[#This Row],[№]],Поиск_расходки[Индекс10],0)),"")</f>
        <v>Launcher 6F JL 3.5</v>
      </c>
      <c r="AB58" s="115" t="str">
        <f>IFERROR(INDEX(Расходка[Наименование расходного материала],MATCH(Расходка[[#This Row],[№]],Поиск_расходки[Индекс11],0)),"")</f>
        <v>Launcher 6F JL 3.5</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456</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JL 4.0</v>
      </c>
      <c r="AA59" s="115" t="str">
        <f>IFERROR(INDEX(Расходка[Наименование расходного материала],MATCH(Расходка[[#This Row],[№]],Поиск_расходки[Индекс10],0)),"")</f>
        <v>Launcher 6F JL 4.0</v>
      </c>
      <c r="AB59" s="115" t="str">
        <f>IFERROR(INDEX(Расходка[Наименование расходного материала],MATCH(Расходка[[#This Row],[№]],Поиск_расходки[Индекс11],0)),"")</f>
        <v>Launcher 6F JL 4.0</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457</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JL 4.5</v>
      </c>
      <c r="AA60" s="115" t="str">
        <f>IFERROR(INDEX(Расходка[Наименование расходного материала],MATCH(Расходка[[#This Row],[№]],Поиск_расходки[Индекс10],0)),"")</f>
        <v>Launcher 6F JL 4.5</v>
      </c>
      <c r="AB60" s="115" t="str">
        <f>IFERROR(INDEX(Расходка[Наименование расходного материала],MATCH(Расходка[[#This Row],[№]],Поиск_расходки[Индекс11],0)),"")</f>
        <v>Launcher 6F JL 4.5</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458</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JR 3.5</v>
      </c>
      <c r="AA61" s="115" t="str">
        <f>IFERROR(INDEX(Расходка[Наименование расходного материала],MATCH(Расходка[[#This Row],[№]],Поиск_расходки[Индекс10],0)),"")</f>
        <v>Launcher 6F JR 3.5</v>
      </c>
      <c r="AB61" s="115" t="str">
        <f>IFERROR(INDEX(Расходка[Наименование расходного материала],MATCH(Расходка[[#This Row],[№]],Поиск_расходки[Индекс11],0)),"")</f>
        <v>Launcher 6F JR 3.5</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419</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JR 4.0</v>
      </c>
      <c r="AA62" s="115" t="str">
        <f>IFERROR(INDEX(Расходка[Наименование расходного материала],MATCH(Расходка[[#This Row],[№]],Поиск_расходки[Индекс10],0)),"")</f>
        <v>Launcher 6F JR 4.0</v>
      </c>
      <c r="AB62" s="115" t="str">
        <f>IFERROR(INDEX(Расходка[Наименование расходного материала],MATCH(Расходка[[#This Row],[№]],Поиск_расходки[Индекс11],0)),"")</f>
        <v>Launcher 6F JR 4.0</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459</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7F JL 3.5</v>
      </c>
      <c r="AA63" s="115" t="str">
        <f>IFERROR(INDEX(Расходка[Наименование расходного материала],MATCH(Расходка[[#This Row],[№]],Поиск_расходки[Индекс10],0)),"")</f>
        <v>Launcher 7F JL 3.5</v>
      </c>
      <c r="AB63" s="115" t="str">
        <f>IFERROR(INDEX(Расходка[Наименование расходного материала],MATCH(Расходка[[#This Row],[№]],Поиск_расходки[Индекс11],0)),"")</f>
        <v>Launcher 7F JL 3.5</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460</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7F JL 4.0</v>
      </c>
      <c r="AA64" s="115" t="str">
        <f>IFERROR(INDEX(Расходка[Наименование расходного материала],MATCH(Расходка[[#This Row],[№]],Поиск_расходки[Индекс10],0)),"")</f>
        <v>Launcher 7F JL 4.0</v>
      </c>
      <c r="AB64" s="115" t="str">
        <f>IFERROR(INDEX(Расходка[Наименование расходного материала],MATCH(Расходка[[#This Row],[№]],Поиск_расходки[Индекс11],0)),"")</f>
        <v>Launcher 7F JL 4.0</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461</v>
      </c>
    </row>
    <row r="65" spans="1:33" x14ac:dyDescent="0.25">
      <c r="A65">
        <v>64</v>
      </c>
      <c r="B65" t="s">
        <v>301</v>
      </c>
      <c r="C65" s="1" t="s">
        <v>332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Angio-Seal™ VIP</v>
      </c>
      <c r="AA65" s="115" t="str">
        <f>IFERROR(INDEX(Расходка[Наименование расходного материала],MATCH(Расходка[[#This Row],[№]],Поиск_расходки[Индекс10],0)),"")</f>
        <v>Angio-Seal™ VIP</v>
      </c>
      <c r="AB65" s="115" t="str">
        <f>IFERROR(INDEX(Расходка[Наименование расходного материала],MATCH(Расходка[[#This Row],[№]],Поиск_расходки[Индекс11],0)),"")</f>
        <v>Angio-Seal™ VIP</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462</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463</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464</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465</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466</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511</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2023-08-07T13:53:19Z</cp:lastPrinted>
  <dcterms:created xsi:type="dcterms:W3CDTF">2015-06-05T18:19:34Z</dcterms:created>
  <dcterms:modified xsi:type="dcterms:W3CDTF">2023-08-14T11:11:53Z</dcterms:modified>
</cp:coreProperties>
</file>