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13_ncr:1_{7E517CD7-A4F2-43E5-B56D-346849C46DDF}"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O61" i="1"/>
  <c r="K28" i="1"/>
  <c r="K29" i="1" s="1"/>
  <c r="AD26" i="1"/>
  <c r="G21" i="1"/>
  <c r="G22" i="1" s="1"/>
  <c r="G23" i="1" s="1"/>
  <c r="H25" i="1"/>
  <c r="I28" i="1"/>
  <c r="M23" i="1"/>
  <c r="J25" i="1"/>
  <c r="N23" i="1"/>
  <c r="L21" i="1"/>
  <c r="F22" i="1"/>
  <c r="AD21" i="1" l="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66"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5" i="1" l="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42" i="1"/>
  <c r="K52" i="1"/>
  <c r="K53" i="1" s="1"/>
  <c r="G51" i="1"/>
  <c r="AD39" i="1"/>
  <c r="AC35" i="1"/>
  <c r="AC23" i="1"/>
  <c r="AB46" i="1"/>
  <c r="N45" i="1"/>
  <c r="AC44" i="1"/>
  <c r="L40" i="1"/>
  <c r="M38" i="1"/>
  <c r="M39" i="1" s="1"/>
  <c r="M40" i="1" s="1"/>
  <c r="S57" i="1" l="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4" i="1"/>
  <c r="T52" i="1"/>
  <c r="T3" i="1"/>
  <c r="T41" i="1"/>
  <c r="T50" i="1"/>
  <c r="T65" i="1"/>
  <c r="M56" i="1"/>
  <c r="M57" i="1" s="1"/>
  <c r="L54" i="1"/>
  <c r="T56" i="1" l="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4" i="1"/>
  <c r="Z31" i="1"/>
  <c r="Z12" i="1"/>
  <c r="Z21" i="1"/>
  <c r="Z23" i="1"/>
  <c r="Z33" i="1"/>
  <c r="Z56" i="1"/>
  <c r="Z47" i="1"/>
  <c r="Z32" i="1"/>
  <c r="Z26" i="1"/>
  <c r="Z6" i="1" l="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<sst xmlns="http://schemas.openxmlformats.org/spreadsheetml/2006/main" count="867" uniqueCount="526">
  <si>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</si>
  <si>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</si>
  <si>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</si>
  <si>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</si>
  <si>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</si>
  <si>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</si>
  <si>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</si>
  <si>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</si>
  <si>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</si>
  <si>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</si>
  <si>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</si>
  <si>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</si>
  <si>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</si>
  <si>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</si>
  <si>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</si>
  <si>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</si>
  <si>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</si>
  <si>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</si>
  <si>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</si>
  <si>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</si>
  <si>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</si>
  <si>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</si>
  <si>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</si>
  <si>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</si>
  <si>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</si>
  <si>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</si>
  <si>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</si>
  <si>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</si>
  <si>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</si>
  <si>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</si>
  <si>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</si>
  <si>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</si>
  <si>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</si>
  <si>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</si>
  <si>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</si>
  <si>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</si>
  <si>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</si>
  <si>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</si>
  <si>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</si>
  <si>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</si>
  <si>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</si>
  <si>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</si>
  <si>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</si>
  <si>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</si>
  <si>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</si>
  <si>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</si>
  <si>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</si>
  <si>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</si>
  <si>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</si>
  <si>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</si>
  <si>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</si>
  <si>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</si>
  <si>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</si>
  <si>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</si>
  <si>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</si>
  <si>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</si>
  <si>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</si>
  <si>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</si>
  <si>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</si>
  <si>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</si>
  <si>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</si>
  <si>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</si>
  <si>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</si>
  <si>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</si>
  <si>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</si>
  <si>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</si>
  <si>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</si>
  <si>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</si>
  <si>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</si>
  <si>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</si>
  <si>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</si>
  <si>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</si>
  <si>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</si>
  <si>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</si>
  <si>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</si>
  <si>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</si>
  <si>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</si>
  <si>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</si>
  <si>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</si>
  <si>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</si>
  <si>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</si>
  <si>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</si>
  <si>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</si>
  <si>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</si>
  <si>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</si>
  <si>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</si>
  <si>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</si>
  <si>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</si>
  <si>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</si>
  <si>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</si>
  <si>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</si>
  <si>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</si>
  <si>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</si>
  <si>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</si>
  <si>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</si>
  <si>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</si>
  <si>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</si>
  <si>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</si>
  <si>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</si>
  <si>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</si>
  <si>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</si>
  <si>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</si>
  <si>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</si>
  <si>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</si>
  <si>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</si>
  <si>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</si>
  <si>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</si>
  <si>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</si>
  <si>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</si>
  <si>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</si>
  <si>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</si>
  <si>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</si>
  <si>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</si>
  <si>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</si>
  <si>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</si>
  <si>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</si>
  <si>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</si>
  <si>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</si>
  <si>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</si>
  <si>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</si>
  <si>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</si>
  <si>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</si>
  <si>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</si>
  <si>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</si>
  <si>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</si>
  <si>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</si>
  <si>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</si>
  <si>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</si>
  <si>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</si>
  <si>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</si>
  <si>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</si>
  <si>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</si>
  <si>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</si>
  <si>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</si>
  <si>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</si>
  <si>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</si>
  <si>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</si>
  <si>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</si>
  <si>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</si>
  <si>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</si>
  <si>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</si>
  <si>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</si>
  <si>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</si>
  <si>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</si>
  <si>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</si>
  <si>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</si>
  <si>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</si>
  <si>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</si>
  <si>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</si>
  <si>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</si>
  <si>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</si>
  <si>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</si>
  <si>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</si>
  <si>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</si>
  <si>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</si>
  <si>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</si>
  <si>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</si>
  <si>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</si>
  <si>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</si>
  <si>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</si>
  <si>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</si>
  <si>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</si>
  <si>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</si>
  <si>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</si>
  <si>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</si>
  <si>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</si>
  <si>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</si>
  <si>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</si>
  <si>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</si>
  <si>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</si>
  <si>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</si>
  <si>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</si>
  <si>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</si>
  <si>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</si>
  <si>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</si>
  <si>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</si>
  <si>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</si>
  <si>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</si>
  <si>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</si>
  <si>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</si>
  <si>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</si>
  <si>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</si>
  <si>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</si>
  <si>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</si>
  <si>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</si>
  <si>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</si>
  <si>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</si>
  <si>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</si>
  <si>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</si>
  <si>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</si>
  <si>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</si>
  <si>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</si>
  <si>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</si>
  <si>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</si>
  <si>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</si>
  <si>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</si>
  <si>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</si>
  <si>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</si>
  <si>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</si>
  <si>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</si>
  <si>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</si>
  <si>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</si>
  <si>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</si>
  <si>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</si>
  <si>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</si>
  <si>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</si>
  <si>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</si>
  <si>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</si>
  <si>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</si>
  <si>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</si>
  <si>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</si>
  <si>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</si>
  <si>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</si>
  <si>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</si>
  <si>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</si>
  <si>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</si>
  <si>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</si>
  <si>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</si>
  <si>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</si>
  <si>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</si>
  <si>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</si>
  <si>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</si>
  <si>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</si>
  <si>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</si>
  <si>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</si>
  <si>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</si>
  <si>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</si>
  <si>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</si>
  <si>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</si>
  <si>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</si>
  <si>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</si>
  <si>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</si>
  <si>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</si>
  <si>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</si>
  <si>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</si>
  <si>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</si>
  <si>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</si>
  <si>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</si>
  <si>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</si>
  <si>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</si>
  <si>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</si>
  <si>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</si>
  <si>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</si>
  <si>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</si>
  <si>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</si>
  <si>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</si>
  <si>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</si>
  <si>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</si>
  <si>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</si>
  <si>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</si>
  <si>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</si>
  <si>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</si>
  <si>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</si>
  <si>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</si>
  <si>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</si>
  <si>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</si>
  <si>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</si>
  <si>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</si>
  <si>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</si>
  <si>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</si>
  <si>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</si>
  <si>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</si>
  <si>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</si>
  <si>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</si>
  <si>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</si>
  <si>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</si>
  <si>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</si>
  <si>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</si>
  <si>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</si>
  <si>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</si>
  <si>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</si>
  <si>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</si>
  <si>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</si>
  <si>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</si>
  <si>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</si>
  <si>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</si>
  <si>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</si>
  <si>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</si>
  <si>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</si>
  <si>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</si>
  <si>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</si>
  <si>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</si>
  <si>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</si>
  <si>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</si>
  <si>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</si>
  <si>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</si>
  <si>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</si>
  <si>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</si>
  <si>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</si>
  <si>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</si>
  <si>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</si>
  <si>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</si>
  <si>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</si>
  <si>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</si>
  <si>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</si>
  <si>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</si>
  <si>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</si>
  <si>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</si>
  <si>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</si>
  <si>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</si>
  <si>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</si>
  <si>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</si>
  <si>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</si>
  <si>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</si>
  <si>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</si>
  <si>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</si>
  <si>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</si>
  <si>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</si>
  <si>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</si>
  <si>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</si>
  <si>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</si>
  <si>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</si>
  <si>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</si>
  <si>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</si>
  <si>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</si>
  <si>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</si>
  <si>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</si>
  <si>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</si>
  <si>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</si>
  <si>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</si>
  <si>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</si>
  <si>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</si>
  <si>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</si>
  <si>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</si>
  <si>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</si>
  <si>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</si>
  <si>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</si>
  <si>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</si>
  <si>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</si>
  <si>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</si>
  <si>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</si>
  <si>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</si>
  <si>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</si>
  <si>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</si>
  <si>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</si>
  <si>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</si>
  <si>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</si>
  <si>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</si>
  <si>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</si>
  <si>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</si>
  <si>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</si>
  <si>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</si>
  <si>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</si>
  <si>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</si>
  <si>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</si>
  <si>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</si>
  <si>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</si>
  <si>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</si>
  <si>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</si>
  <si>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</si>
  <si>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</si>
  <si>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</si>
  <si>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</si>
  <si>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</si>
  <si>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</si>
  <si>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</si>
  <si>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</si>
  <si>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</si>
  <si>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</si>
  <si>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</si>
  <si>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</si>
  <si>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</si>
  <si>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</si>
  <si>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</si>
  <si>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</si>
  <si>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</si>
  <si>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</si>
  <si>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</si>
  <si>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</si>
  <si>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</si>
  <si>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</si>
  <si>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</si>
  <si>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</si>
  <si>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</si>
  <si>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</si>
  <si>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</si>
  <si>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</si>
  <si>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</si>
  <si>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</si>
  <si>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</si>
  <si>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</si>
  <si>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</si>
  <si>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</si>
  <si>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</si>
  <si>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</si>
  <si>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</si>
  <si>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</si>
  <si>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</si>
  <si>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</si>
  <si>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</si>
  <si>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</si>
  <si>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</si>
  <si>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</si>
  <si>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</si>
  <si>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</si>
  <si>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</si>
  <si>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</si>
  <si>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</si>
  <si>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</si>
  <si>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</si>
  <si>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</si>
  <si>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</si>
  <si>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</si>
  <si>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</si>
  <si>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</si>
  <si>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</si>
  <si>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</si>
  <si>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</si>
  <si>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</si>
  <si>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</si>
  <si>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</si>
  <si>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</si>
  <si>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</si>
  <si>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</si>
  <si>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</si>
  <si>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</si>
  <si>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</si>
  <si>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</si>
  <si>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</si>
  <si>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</si>
  <si>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</si>
  <si>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</si>
  <si>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</si>
  <si>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</si>
  <si>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</si>
  <si>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</si>
  <si>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</si>
  <si>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</si>
  <si>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</si>
  <si>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</si>
  <si>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</si>
  <si>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</si>
  <si>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</si>
  <si>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</si>
  <si>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</si>
  <si>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</si>
  <si>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</si>
  <si>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</si>
  <si>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</si>
  <si>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</si>
  <si>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</si>
  <si>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</si>
  <si>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</si>
  <si>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</si>
  <si>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</si>
  <si>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</si>
  <si>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</si>
  <si>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</si>
  <si>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</si>
  <si>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</si>
  <si>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</si>
  <si>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</si>
  <si>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</si>
  <si>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</si>
  <si>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</si>
  <si>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</si>
  <si>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</si>
  <si>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</si>
  <si>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</si>
  <si>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</si>
  <si>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</si>
  <si>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</si>
  <si>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</si>
  <si>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</si>
  <si>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</si>
  <si>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</si>
  <si>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</si>
  <si>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</si>
  <si>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</si>
  <si>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</si>
  <si>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</si>
  <si>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</si>
  <si>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</si>
  <si>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</si>
  <si>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</si>
  <si>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</si>
  <si>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</si>
  <si>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</si>
  <si>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</si>
  <si>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</si>
  <si>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</si>
  <si>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</si>
  <si>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</si>
  <si>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</si>
  <si>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</si>
  <si>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</si>
  <si>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</si>
  <si>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</si>
  <si>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</si>
  <si>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</si>
  <si>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</si>
  <si>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</si>
  <si>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</si>
  <si>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</si>
  <si>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</si>
  <si>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</si>
  <si>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</si>
  <si>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</si>
  <si>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</si>
  <si>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</si>
  <si>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</si>
  <si>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</si>
  <si>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</si>
  <si>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</si>
  <si>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</si>
  <si>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</si>
  <si>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</si>
  <si>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</si>
  <si>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</si>
  <si>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</si>
  <si>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</si>
  <si>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</si>
  <si>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</si>
  <si>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100 ml</t>
  </si>
  <si>
    <t>2,5 - 10</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</si>
  <si>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</si>
  <si>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2) Решение вопроса реваскуляризации ПКА.</t>
    </r>
  </si>
  <si>
    <t xml:space="preserve">Устье ЛКА катетеризировано проводниковым катетером Launcher EBU 3,5. Коронарный проводник Fielder заведен  в дистальный сегмент ПНА. Предилатация субокклюзирующего стеноза устья ПНА БК Колибри 2.5-15.  В зону сегмента - Ствол ЛКА-ПНА с полным покрытием устья ПНА, ствола ЛКА и частичным покрытием проксимального сегмента ПНА  позиционирован и имплантирован  DES Resolute Integtity 3.0-30 мм, давлением 14 атм.  Постдилатация и оптимизация стента в стволе ЛКА БК  Accuforce  4.0-12, давлением 16 атм. Второй коронарный проводник  Fielder  заведен в дистальный сегмент ОА. Успешная дилатация ячейки стента в устье ОА  БК  Accuforce  3.0-6, давлением 11 атм.  На контрольных сьемках в проксимальном сегменте ПНА опредиляеться краевая диссекция дистальной кромки стента. Зона диссекция закрыта DES Resolute Integtity 3.0-15 мм, давлением 9 атм, постдилатация зоны оверлаппинга давлением 16 атм.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Резидуальный стеноз устья ОА до 30%, признаков диссекции и тромбоза не выявлено, кровоток сохранён,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</si>
  <si>
    <t>1) Контроль места пункции, повязка  на руке до 6 ч. 2) Консервативная стратегия.</t>
  </si>
  <si>
    <t>проходим, контуры ровные.  Антеградный кровоток TIMI III</t>
  </si>
  <si>
    <t>1021</t>
  </si>
  <si>
    <t>Шумилов М.В.</t>
  </si>
  <si>
    <t>Правый</t>
  </si>
  <si>
    <t>проходим, контуры ровные.</t>
  </si>
  <si>
    <t xml:space="preserve">неровности контуров проксимального  сегмента, на границе проксимального и среднего сегментов стеноз 40%, стеноз устья СВ1 50%. Стеноз проксимальной трети ДВ2 50%  Антеградный кровоток TIMI III. </t>
  </si>
  <si>
    <t>неровности контуров проксимального сегмента, стенозы среднего и дистального сегментов до 40%.  Антеградный кровоток TIMI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</si>
</sst>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topLeftCell="A10" zoomScaleNormal="100" zoomScaleSheetLayoutView="100" zoomScalePageLayoutView="90" workbookViewId="0">
      <selection activeCell="O36" sqref="O36"/>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45162</v>
      </c>
      <c r="C8" s="54"/>
      <c r="D8" s="16" t="s">
        <v>186</v>
      </c>
      <c r="E8" s="29"/>
      <c r="F8" s="29"/>
      <c r="G8" s="17"/>
      <c r="H8" s="18"/>
    </row>
    <row r="9" spans="1:8" ht="15.6" customHeight="1" x14ac:dyDescent="0.25">
      <c r="A9" s="21" t="s">
        <v>193</v>
      </c>
      <c r="B9" s="22">
        <v>0.40625</v>
      </c>
      <c r="C9" s="54"/>
      <c r="D9" s="94" t="s">
        <v>172</v>
      </c>
      <c r="E9" s="92"/>
      <c r="F9" s="92"/>
      <c r="G9" s="23" t="s">
        <v>163</v>
      </c>
      <c r="H9" s="25"/>
    </row>
    <row r="10" spans="1:8" ht="15.6" customHeight="1" thickBot="1" x14ac:dyDescent="0.3">
      <c r="A10" s="83" t="s">
        <v>194</v>
      </c>
      <c r="B10" s="84">
        <v>0.4375</v>
      </c>
      <c r="C10" s="55"/>
      <c r="D10" s="95" t="s">
        <v>173</v>
      </c>
      <c r="E10" s="93"/>
      <c r="F10" s="93"/>
      <c r="G10" s="24" t="s">
        <v>275</v>
      </c>
      <c r="H10" s="26"/>
    </row>
    <row r="11" spans="1:8" ht="17.25" thickTop="1" thickBot="1" x14ac:dyDescent="0.3">
      <c r="A11" s="89" t="s">
        <v>192</v>
      </c>
      <c r="B11" s="201" t="s">
        <v>521</v>
      </c>
      <c r="C11" s="8"/>
      <c r="D11" s="95" t="s">
        <v>170</v>
      </c>
      <c r="E11" s="93"/>
      <c r="F11" s="93"/>
      <c r="G11" s="24" t="s">
        <v>249</v>
      </c>
      <c r="H11" s="26"/>
    </row>
    <row r="12" spans="1:8" ht="16.5" thickTop="1" x14ac:dyDescent="0.25">
      <c r="A12" s="81" t="s">
        <v>8</v>
      </c>
      <c r="B12" s="82">
        <v>29930</v>
      </c>
      <c r="C12" s="12"/>
      <c r="D12" s="95" t="s">
        <v>303</v>
      </c>
      <c r="E12" s="93"/>
      <c r="F12" s="93"/>
      <c r="G12" s="24" t="s">
        <v>371</v>
      </c>
      <c r="H12" s="26"/>
    </row>
    <row r="13" spans="1:8" ht="15.75" x14ac:dyDescent="0.25">
      <c r="A13" s="15" t="s">
        <v>10</v>
      </c>
      <c r="B13" s="30">
        <f>DATEDIF(B12,B8,"y")</f>
        <v>41</v>
      </c>
      <c r="C13" s="12"/>
      <c r="D13" s="95"/>
      <c r="E13" s="93"/>
      <c r="F13" s="93"/>
      <c r="G13" s="24"/>
      <c r="H13" s="26"/>
    </row>
    <row r="14" spans="1:8" ht="15.75" x14ac:dyDescent="0.25">
      <c r="A14" s="15" t="s">
        <v>12</v>
      </c>
      <c r="B14" s="19">
        <v>22975</v>
      </c>
      <c r="C14" s="12"/>
      <c r="D14" s="36"/>
      <c r="E14" s="36"/>
      <c r="F14" s="36"/>
      <c r="G14" s="37"/>
      <c r="H14" s="56"/>
    </row>
    <row r="15" spans="1:8" ht="15.75" x14ac:dyDescent="0.25">
      <c r="A15" s="15" t="s">
        <v>133</v>
      </c>
      <c r="B15" s="19">
        <v>35</v>
      </c>
      <c r="D15" s="36"/>
      <c r="E15" s="36"/>
      <c r="F15" s="36"/>
      <c r="G15" s="166" t="s">
        <v>403</v>
      </c>
      <c r="H15" s="170" t="s">
        <v>520</v>
      </c>
    </row>
    <row r="16" spans="1:8" ht="15.6" customHeight="1" x14ac:dyDescent="0.25">
      <c r="A16" s="15" t="s">
        <v>106</v>
      </c>
      <c r="B16" s="19" t="s">
        <v>312</v>
      </c>
      <c r="D16" s="36"/>
      <c r="E16" s="36"/>
      <c r="F16" s="36"/>
      <c r="G16" s="167" t="s">
        <v>405</v>
      </c>
      <c r="H16" s="165">
        <v>5080</v>
      </c>
    </row>
    <row r="17" spans="1:8" ht="14.45" customHeight="1" x14ac:dyDescent="0.25">
      <c r="A17" s="40"/>
      <c r="B17" s="31"/>
      <c r="C17" s="31"/>
      <c r="D17" s="88"/>
      <c r="E17" s="88"/>
      <c r="F17" s="88"/>
      <c r="G17" s="168" t="s">
        <v>392</v>
      </c>
      <c r="H17" s="169">
        <f>H16*0.0019</f>
        <v>9.6519999999999992</v>
      </c>
    </row>
    <row r="18" spans="1:8" ht="14.45" customHeight="1" x14ac:dyDescent="0.25">
      <c r="A18" s="57" t="s">
        <v>188</v>
      </c>
      <c r="B18" s="87" t="s">
        <v>522</v>
      </c>
      <c r="D18" s="28" t="s">
        <v>210</v>
      </c>
      <c r="E18" s="28"/>
      <c r="F18" s="28"/>
      <c r="G18" s="85" t="s">
        <v>189</v>
      </c>
      <c r="H18" s="86" t="s">
        <v>510</v>
      </c>
    </row>
    <row r="19" spans="1:8" ht="14.45" customHeight="1" x14ac:dyDescent="0.25">
      <c r="A19" s="40"/>
      <c r="B19" s="31"/>
      <c r="C19" s="31"/>
      <c r="D19" s="34"/>
      <c r="E19" s="34"/>
      <c r="F19" s="34"/>
      <c r="G19" s="31"/>
      <c r="H19" s="41"/>
    </row>
    <row r="20" spans="1:8" ht="14.45" customHeight="1" x14ac:dyDescent="0.25">
      <c r="A20" s="57" t="s">
        <v>212</v>
      </c>
      <c r="B20" s="214" t="s">
        <v>523</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524</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519</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525</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Рекомендовано:</v>
      </c>
      <c r="E42" s="42"/>
      <c r="F42" s="42"/>
      <c r="G42" s="42"/>
      <c r="H42" s="61"/>
    </row>
    <row r="43" spans="1:8" ht="14.45" customHeight="1" x14ac:dyDescent="0.25">
      <c r="A43" s="35"/>
      <c r="B43" s="119"/>
      <c r="C43" s="126"/>
      <c r="D43" s="204" t="s">
        <v>518</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513</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zoomScaleNormal="100" zoomScaleSheetLayoutView="100" zoomScalePageLayoutView="90" workbookViewId="0">
      <selection activeCell="A6" sqref="A6:H7"/>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 xml:space="preserve">Код по ЕНМУ: </v>
      </c>
      <c r="C8" s="234" t="s">
        <v>218</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 xml:space="preserve">Код модели:  </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 xml:space="preserve">Код метода:  </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45162</v>
      </c>
      <c r="C12" s="12"/>
      <c r="D12" s="16" t="s">
        <v>186</v>
      </c>
      <c r="E12" s="29"/>
      <c r="F12" s="29"/>
      <c r="G12" s="17"/>
      <c r="H12" s="18"/>
    </row>
    <row r="13" spans="1:8" ht="15.75" x14ac:dyDescent="0.25">
      <c r="A13" s="76" t="s">
        <v>193</v>
      </c>
      <c r="B13" s="22">
        <v>0.70486111111111116</v>
      </c>
      <c r="C13" s="12"/>
      <c r="D13" s="94" t="s">
        <v>172</v>
      </c>
      <c r="E13" s="92"/>
      <c r="F13" s="92"/>
      <c r="G13" s="79" t="str">
        <f>КАГ!G9</f>
        <v>Щербаков А.С.</v>
      </c>
      <c r="H13" s="90" t="str">
        <f>IF(ISBLANK(КАГ!H9),"",КАГ!H9)</f>
        <v/>
      </c>
    </row>
    <row r="14" spans="1:8" ht="15.75" x14ac:dyDescent="0.25">
      <c r="A14" s="76" t="s">
        <v>194</v>
      </c>
      <c r="B14" s="22">
        <v>0.76388888888888884</v>
      </c>
      <c r="C14" s="12"/>
      <c r="D14" s="95" t="s">
        <v>173</v>
      </c>
      <c r="E14" s="93"/>
      <c r="F14" s="93"/>
      <c r="G14" s="80" t="str">
        <f>КАГ!G10</f>
        <v>Синицина И.А.</v>
      </c>
      <c r="H14" s="91" t="str">
        <f>IF(ISBLANK(КАГ!H10),"",КАГ!H10)</f>
        <v/>
      </c>
    </row>
    <row r="15" spans="1:8" ht="16.5" thickBot="1" x14ac:dyDescent="0.3">
      <c r="A15" s="164" t="s">
        <v>391</v>
      </c>
      <c r="B15" s="189">
        <f>IF(B14&lt;B13,B14+1,B14)-B13</f>
        <v>5.9027777777777679E-2</v>
      </c>
      <c r="D15" s="95" t="s">
        <v>170</v>
      </c>
      <c r="E15" s="93"/>
      <c r="F15" s="93"/>
      <c r="G15" s="80" t="str">
        <f>КАГ!G11</f>
        <v>Равинская Я.А.</v>
      </c>
      <c r="H15" s="91" t="str">
        <f>IF(ISBLANK(КАГ!H11),"",КАГ!H11)</f>
        <v/>
      </c>
    </row>
    <row r="16" spans="1:8" ht="17.25" thickTop="1" thickBot="1" x14ac:dyDescent="0.3">
      <c r="A16" s="89" t="s">
        <v>192</v>
      </c>
      <c r="B16" s="203" t="str">
        <f>КАГ!B11</f>
        <v>Шумилов М.В.</v>
      </c>
      <c r="D16" s="95" t="s">
        <v>303</v>
      </c>
      <c r="E16" s="93"/>
      <c r="F16" s="93"/>
      <c r="G16" s="80" t="str">
        <f>КАГ!G12</f>
        <v>Фисура О.И.</v>
      </c>
      <c r="H16" s="91" t="str">
        <f>IF(ISBLANK(КАГ!H12),"",КАГ!H12)</f>
        <v/>
      </c>
    </row>
    <row r="17" spans="1:8" ht="16.5" thickTop="1" x14ac:dyDescent="0.25">
      <c r="A17" s="15" t="s">
        <v>8</v>
      </c>
      <c r="B17" s="67">
        <f>КАГ!B12</f>
        <v>29930</v>
      </c>
      <c r="D17" s="95" t="s">
        <v>184</v>
      </c>
      <c r="E17" s="93"/>
      <c r="F17" s="93"/>
      <c r="G17" s="80" t="str">
        <f>IF(ISBLANK(КАГ!G13),"",КАГ!G13)</f>
        <v/>
      </c>
      <c r="H17" s="91" t="str">
        <f>IF(ISBLANK(КАГ!H13),"",КАГ!H13)</f>
        <v/>
      </c>
    </row>
    <row r="18" spans="1:8" ht="15.75" x14ac:dyDescent="0.25">
      <c r="A18" s="15" t="s">
        <v>10</v>
      </c>
      <c r="B18" s="30">
        <f>КАГ!B13</f>
        <v>41</v>
      </c>
      <c r="H18" s="39"/>
    </row>
    <row r="19" spans="1:8" ht="14.45" customHeight="1" x14ac:dyDescent="0.25">
      <c r="A19" s="15" t="s">
        <v>12</v>
      </c>
      <c r="B19" s="68">
        <f>КАГ!B14</f>
        <v>22975</v>
      </c>
      <c r="C19" s="69"/>
      <c r="D19" s="69"/>
      <c r="E19" s="69"/>
      <c r="F19" s="69"/>
      <c r="G19" s="166" t="s">
        <v>403</v>
      </c>
      <c r="H19" s="181" t="str">
        <f>КАГ!H15</f>
        <v>1021</v>
      </c>
    </row>
    <row r="20" spans="1:8" ht="14.45" customHeight="1" x14ac:dyDescent="0.25">
      <c r="A20" s="15" t="s">
        <v>133</v>
      </c>
      <c r="B20" s="68">
        <f>КАГ!B15</f>
        <v>35</v>
      </c>
      <c r="C20" s="70"/>
      <c r="D20" s="70"/>
      <c r="E20" s="70"/>
      <c r="F20" s="70"/>
      <c r="G20" s="167" t="s">
        <v>405</v>
      </c>
      <c r="H20" s="182">
        <f>КАГ!H16</f>
        <v>5080</v>
      </c>
    </row>
    <row r="21" spans="1:8" ht="14.45" customHeight="1" x14ac:dyDescent="0.25">
      <c r="A21" s="15" t="s">
        <v>106</v>
      </c>
      <c r="B21" s="67" t="str">
        <f>КАГ!B16</f>
        <v>ОКС БПST</v>
      </c>
      <c r="C21" s="70"/>
      <c r="E21" s="71"/>
      <c r="F21" s="71"/>
      <c r="G21" s="168" t="s">
        <v>392</v>
      </c>
      <c r="H21" s="169">
        <f>КАГ!H17</f>
        <v>9.6519999999999992</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
      </c>
      <c r="H22" s="186" t="str">
        <f>IFERROR(SUM(IF($B$21=Вмешательства!F3,SUM(КАГ!$B$9+0.01),"")),"")</f>
        <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517</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513</v>
      </c>
      <c r="C40" s="120"/>
      <c r="D40" s="239" t="s">
        <v>516</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515</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H20" sqref="H20"/>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45162</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Шумилов М.В.</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29930</v>
      </c>
    </row>
    <row r="6" spans="1:4"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
      </c>
      <c r="B6" s="135">
        <f>ЧКВ!A6</f>
        <v>0</v>
      </c>
      <c r="C6" s="132" t="s">
        <v>10</v>
      </c>
      <c r="D6" s="103">
        <f>DATEDIF(D5,D10,"y")</f>
        <v>41</v>
      </c>
    </row>
    <row r="7" spans="1:4" x14ac:dyDescent="0.25">
      <c r="A7" s="38"/>
      <c r="C7" s="101" t="s">
        <v>12</v>
      </c>
      <c r="D7" s="103">
        <f>КАГ!$B$14</f>
        <v>22975</v>
      </c>
    </row>
    <row r="8" spans="1:4" x14ac:dyDescent="0.25">
      <c r="A8" s="196" t="str">
        <f>ЧКВ!$A$9</f>
        <v xml:space="preserve">Код модели:  </v>
      </c>
      <c r="B8" s="104"/>
      <c r="C8" s="101" t="s">
        <v>133</v>
      </c>
      <c r="D8" s="103">
        <f>КАГ!$B$15</f>
        <v>35</v>
      </c>
    </row>
    <row r="9" spans="1:4" x14ac:dyDescent="0.25">
      <c r="A9" s="196" t="str">
        <f>ЧКВ!$A$10</f>
        <v xml:space="preserve">Код метода:  </v>
      </c>
      <c r="C9" s="105" t="s">
        <v>106</v>
      </c>
      <c r="D9" s="103" t="str">
        <f>КАГ!$B$16</f>
        <v>ОКС БПST</v>
      </c>
    </row>
    <row r="10" spans="1:4" x14ac:dyDescent="0.25">
      <c r="A10" s="197"/>
      <c r="B10" s="31"/>
      <c r="C10" s="151" t="s">
        <v>13</v>
      </c>
      <c r="D10" s="152">
        <f>КАГ!$B$8</f>
        <v>45162</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512</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2</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379</v>
      </c>
      <c r="C16" s="136" t="s">
        <v>514</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313</v>
      </c>
      <c r="C17" s="136" t="s">
        <v>416</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5" t="s">
        <v>313</v>
      </c>
      <c r="C18" s="136" t="s">
        <v>429</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5" t="s">
        <v>324</v>
      </c>
      <c r="C19" s="183" t="s">
        <v>463</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6" t="s">
        <v>324</v>
      </c>
      <c r="C20" s="136" t="s">
        <v>419</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490</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489</v>
      </c>
      <c r="G3" s="3" t="s">
        <v>490</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490</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404</v>
      </c>
      <c r="F5" t="s">
        <v>131</v>
      </c>
      <c r="G5" s="3" t="s">
        <v>490</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490</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490</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490</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490</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491</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489</v>
      </c>
      <c r="G13" s="3" t="s">
        <v>491</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491</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491</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492</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507</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504</v>
      </c>
      <c r="AN1" s="2" t="s">
        <v>498</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"МИМ". Тюмень</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NC Accuforce</v>
      </c>
      <c r="W2" s="115" t="str">
        <f>IFERROR(INDEX(Расходка[Наименование расходного материала],MATCH(Расходка[[#This Row],[№]],Поиск_расходки[Индекс6],0)),"")</f>
        <v>NC Accuforce</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406</v>
      </c>
      <c r="AI2" t="s">
        <v>190</v>
      </c>
      <c r="AJ2" t="s">
        <v>199</v>
      </c>
      <c r="AK2" t="str">
        <f>CONCATENATE(AI2,AJ2)</f>
        <v xml:space="preserve">Контраст: Ультравист 370 </v>
      </c>
      <c r="AM2" s="190">
        <v>155800</v>
      </c>
      <c r="AN2" s="2" t="s">
        <v>309</v>
      </c>
      <c r="AO2" t="s">
        <v>500</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407</v>
      </c>
      <c r="AI3" t="s">
        <v>190</v>
      </c>
      <c r="AJ3" t="s">
        <v>200</v>
      </c>
      <c r="AK3" t="str">
        <f t="shared" ref="AK3:AK6" si="0">CONCATENATE(AI3,AJ3)</f>
        <v>Контраст: Омнипак 350</v>
      </c>
      <c r="AM3" s="190">
        <v>218190</v>
      </c>
      <c r="AN3" s="2" t="s">
        <v>493</v>
      </c>
      <c r="AO3" t="s">
        <v>501</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408</v>
      </c>
      <c r="AI4" t="s">
        <v>190</v>
      </c>
      <c r="AJ4" t="s">
        <v>201</v>
      </c>
      <c r="AK4" t="str">
        <f t="shared" si="0"/>
        <v>Контраст: Оптирей 350</v>
      </c>
      <c r="AM4" s="190">
        <v>337440</v>
      </c>
      <c r="AN4" s="2" t="s">
        <v>506</v>
      </c>
      <c r="AO4" t="s">
        <v>503</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1</v>
      </c>
      <c r="J5" s="116">
        <f>IF(ISNUMBER(SEARCH('Карта учёта'!$B$18,Расходка[[#This Row],[Наименование расходного материала]])),MAX($J$1:J4)+1,0)</f>
        <v>1</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409</v>
      </c>
      <c r="AI5" t="s">
        <v>190</v>
      </c>
      <c r="AJ5" t="s">
        <v>202</v>
      </c>
      <c r="AK5" t="str">
        <f t="shared" si="0"/>
        <v>Контраст: Юнигексол 350</v>
      </c>
      <c r="AM5" s="190">
        <v>136170</v>
      </c>
      <c r="AN5" s="2"/>
      <c r="AO5" t="s">
        <v>502</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410</v>
      </c>
      <c r="AI6" t="s">
        <v>190</v>
      </c>
      <c r="AJ6" t="s">
        <v>203</v>
      </c>
      <c r="AK6" t="str">
        <f t="shared" si="0"/>
        <v>Контраст: Сканлюкс 370</v>
      </c>
      <c r="AM6" s="190">
        <v>135820</v>
      </c>
      <c r="AN6" s="2"/>
      <c r="AO6" t="s">
        <v>505</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411</v>
      </c>
      <c r="AI7" t="s">
        <v>190</v>
      </c>
      <c r="AJ7" t="s">
        <v>204</v>
      </c>
      <c r="AK7" t="str">
        <f t="shared" ref="AK7:AK8" si="1">CONCATENATE(AI7,AJ7)</f>
        <v>Контраст: Йогексол 350</v>
      </c>
      <c r="AM7" s="190">
        <v>155760</v>
      </c>
      <c r="AN7" s="2"/>
      <c r="AO7" t="s">
        <v>499</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412</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413</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414</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415</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416</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417</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496</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418</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419</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420</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421</v>
      </c>
      <c r="AI18" t="s">
        <v>95</v>
      </c>
    </row>
    <row r="19" spans="1:35" x14ac:dyDescent="0.25">
      <c r="A19">
        <v>18</v>
      </c>
      <c r="B19" t="s">
        <v>306</v>
      </c>
      <c r="C19" t="s">
        <v>509</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422</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423</v>
      </c>
      <c r="AI20" t="s">
        <v>308</v>
      </c>
    </row>
    <row r="21" spans="1:35" x14ac:dyDescent="0.25">
      <c r="A21">
        <v>20</v>
      </c>
      <c r="B21" t="s">
        <v>306</v>
      </c>
      <c r="C21" s="1" t="s">
        <v>512</v>
      </c>
      <c r="E21" s="116">
        <f>IF(ISNUMBER(SEARCH('Карта учёта'!$B$13,Расходка[[#This Row],[Наименование расходного материала]])),MAX($E$1:E20)+1,0)</f>
        <v>1</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424</v>
      </c>
    </row>
    <row r="22" spans="1:35" x14ac:dyDescent="0.25">
      <c r="A22">
        <v>21</v>
      </c>
      <c r="B22" t="s">
        <v>3</v>
      </c>
      <c r="C22" t="s">
        <v>322</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Cougar LS Hydro-Track®</v>
      </c>
      <c r="AA22" s="115" t="str">
        <f>IFERROR(INDEX(Расходка[Наименование расходного материала],MATCH(Расходка[[#This Row],[№]],Поиск_расходки[Индекс10],0)),"")</f>
        <v>Cougar LS Hydro-Track®</v>
      </c>
      <c r="AB22" s="115" t="str">
        <f>IFERROR(INDEX(Расходка[Наименование расходного материала],MATCH(Расходка[[#This Row],[№]],Поиск_расходки[Индекс11],0)),"")</f>
        <v>Cougar LS Hydro-Track®</v>
      </c>
      <c r="AC22" s="115" t="str">
        <f>IFERROR(INDEX(Расходка[Наименование расходного материала],MATCH(Расходка[[#This Row],[№]],Поиск_расходки[Индекс12],0)),"")</f>
        <v>Cougar LS Hydro-Track®</v>
      </c>
      <c r="AD22" s="115" t="str">
        <f>IFERROR(INDEX(Расходка[Наименование расходного материала],MATCH(Расходка[[#This Row],[№]],Поиск_расходки[Индекс13],0)),"")</f>
        <v>Cougar LS Hydro-Track®</v>
      </c>
      <c r="AF22" s="4" t="s">
        <v>5</v>
      </c>
      <c r="AG22" s="4" t="s">
        <v>425</v>
      </c>
    </row>
    <row r="23" spans="1:35" x14ac:dyDescent="0.25">
      <c r="A23">
        <v>22</v>
      </c>
      <c r="B23" t="s">
        <v>3</v>
      </c>
      <c r="C23" t="s">
        <v>343</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Cougar XT Hydro-Track®</v>
      </c>
      <c r="AA23" s="115" t="str">
        <f>IFERROR(INDEX(Расходка[Наименование расходного материала],MATCH(Расходка[[#This Row],[№]],Поиск_расходки[Индекс10],0)),"")</f>
        <v>Cougar XT Hydro-Track®</v>
      </c>
      <c r="AB23" s="115" t="str">
        <f>IFERROR(INDEX(Расходка[Наименование расходного материала],MATCH(Расходка[[#This Row],[№]],Поиск_расходки[Индекс11],0)),"")</f>
        <v>Cougar XT Hydro-Track®</v>
      </c>
      <c r="AC23" s="115" t="str">
        <f>IFERROR(INDEX(Расходка[Наименование расходного материала],MATCH(Расходка[[#This Row],[№]],Поиск_расходки[Индекс12],0)),"")</f>
        <v>Cougar XT Hydro-Track®</v>
      </c>
      <c r="AD23" s="115" t="str">
        <f>IFERROR(INDEX(Расходка[Наименование расходного материала],MATCH(Расходка[[#This Row],[№]],Поиск_расходки[Индекс13],0)),"")</f>
        <v>Cougar XT Hydro-Track®</v>
      </c>
      <c r="AF23" s="4" t="s">
        <v>5</v>
      </c>
      <c r="AG23" s="4" t="s">
        <v>426</v>
      </c>
    </row>
    <row r="24" spans="1:35" x14ac:dyDescent="0.25">
      <c r="A24">
        <v>23</v>
      </c>
      <c r="B24" t="s">
        <v>3</v>
      </c>
      <c r="C24" t="s">
        <v>315</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1</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Fielder</v>
      </c>
      <c r="AA24" s="115" t="str">
        <f>IFERROR(INDEX(Расходка[Наименование расходного материала],MATCH(Расходка[[#This Row],[№]],Поиск_расходки[Индекс10],0)),"")</f>
        <v>Fielder</v>
      </c>
      <c r="AB24" s="115" t="str">
        <f>IFERROR(INDEX(Расходка[Наименование расходного материала],MATCH(Расходка[[#This Row],[№]],Поиск_расходки[Индекс11],0)),"")</f>
        <v>Fielder</v>
      </c>
      <c r="AC24" s="115" t="str">
        <f>IFERROR(INDEX(Расходка[Наименование расходного материала],MATCH(Расходка[[#This Row],[№]],Поиск_расходки[Индекс12],0)),"")</f>
        <v>Fielder</v>
      </c>
      <c r="AD24" s="115" t="str">
        <f>IFERROR(INDEX(Расходка[Наименование расходного материала],MATCH(Расходка[[#This Row],[№]],Поиск_расходки[Индекс13],0)),"")</f>
        <v>Fielder</v>
      </c>
      <c r="AF24" s="4" t="s">
        <v>5</v>
      </c>
      <c r="AG24" s="4" t="s">
        <v>427</v>
      </c>
    </row>
    <row r="25" spans="1:35" x14ac:dyDescent="0.25">
      <c r="A25">
        <v>24</v>
      </c>
      <c r="B25" t="s">
        <v>3</v>
      </c>
      <c r="C25" t="s">
        <v>377</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2</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Fielder XT-A</v>
      </c>
      <c r="AA25" s="115" t="str">
        <f>IFERROR(INDEX(Расходка[Наименование расходного материала],MATCH(Расходка[[#This Row],[№]],Поиск_расходки[Индекс10],0)),"")</f>
        <v>Fielder XT-A</v>
      </c>
      <c r="AB25" s="115" t="str">
        <f>IFERROR(INDEX(Расходка[Наименование расходного материала],MATCH(Расходка[[#This Row],[№]],Поиск_расходки[Индекс11],0)),"")</f>
        <v>Fielder XT-A</v>
      </c>
      <c r="AC25" s="115" t="str">
        <f>IFERROR(INDEX(Расходка[Наименование расходного материала],MATCH(Расходка[[#This Row],[№]],Поиск_расходки[Индекс12],0)),"")</f>
        <v>Fielder XT-A</v>
      </c>
      <c r="AD25" s="115" t="str">
        <f>IFERROR(INDEX(Расходка[Наименование расходного материала],MATCH(Расходка[[#This Row],[№]],Поиск_расходки[Индекс13],0)),"")</f>
        <v>Fielder XT-A</v>
      </c>
      <c r="AF25" s="4" t="s">
        <v>5</v>
      </c>
      <c r="AG25" s="4" t="s">
        <v>428</v>
      </c>
    </row>
    <row r="26" spans="1:35" x14ac:dyDescent="0.25">
      <c r="A26">
        <v>25</v>
      </c>
      <c r="B26" t="s">
        <v>3</v>
      </c>
      <c r="C26" t="s">
        <v>378</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3</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Fielder XT-R</v>
      </c>
      <c r="AA26" s="115" t="str">
        <f>IFERROR(INDEX(Расходка[Наименование расходного материала],MATCH(Расходка[[#This Row],[№]],Поиск_расходки[Индекс10],0)),"")</f>
        <v>Fielder XT-R</v>
      </c>
      <c r="AB26" s="115" t="str">
        <f>IFERROR(INDEX(Расходка[Наименование расходного материала],MATCH(Расходка[[#This Row],[№]],Поиск_расходки[Индекс11],0)),"")</f>
        <v>Fielder XT-R</v>
      </c>
      <c r="AC26" s="115" t="str">
        <f>IFERROR(INDEX(Расходка[Наименование расходного материала],MATCH(Расходка[[#This Row],[№]],Поиск_расходки[Индекс12],0)),"")</f>
        <v>Fielder XT-R</v>
      </c>
      <c r="AD26" s="115" t="str">
        <f>IFERROR(INDEX(Расходка[Наименование расходного материала],MATCH(Расходка[[#This Row],[№]],Поиск_расходки[Индекс13],0)),"")</f>
        <v>Fielder XT-R</v>
      </c>
      <c r="AF26" s="4" t="s">
        <v>5</v>
      </c>
      <c r="AG26" s="4" t="s">
        <v>429</v>
      </c>
    </row>
    <row r="27" spans="1:35" x14ac:dyDescent="0.25">
      <c r="A27">
        <v>26</v>
      </c>
      <c r="B27" t="s">
        <v>3</v>
      </c>
      <c r="C27" s="1" t="s">
        <v>360</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Gaia Second</v>
      </c>
      <c r="AA27" s="115" t="str">
        <f>IFERROR(INDEX(Расходка[Наименование расходного материала],MATCH(Расходка[[#This Row],[№]],Поиск_расходки[Индекс10],0)),"")</f>
        <v>Gaia Second</v>
      </c>
      <c r="AB27" s="115" t="str">
        <f>IFERROR(INDEX(Расходка[Наименование расходного материала],MATCH(Расходка[[#This Row],[№]],Поиск_расходки[Индекс11],0)),"")</f>
        <v>Gaia Second</v>
      </c>
      <c r="AC27" s="115" t="str">
        <f>IFERROR(INDEX(Расходка[Наименование расходного материала],MATCH(Расходка[[#This Row],[№]],Поиск_расходки[Индекс12],0)),"")</f>
        <v>Gaia Second</v>
      </c>
      <c r="AD27" s="115" t="str">
        <f>IFERROR(INDEX(Расходка[Наименование расходного материала],MATCH(Расходка[[#This Row],[№]],Поиск_расходки[Индекс13],0)),"")</f>
        <v>Gaia Second</v>
      </c>
      <c r="AF27" s="4" t="s">
        <v>5</v>
      </c>
      <c r="AG27" s="4" t="s">
        <v>430</v>
      </c>
    </row>
    <row r="28" spans="1:35" x14ac:dyDescent="0.25">
      <c r="A28">
        <v>27</v>
      </c>
      <c r="B28" t="s">
        <v>3</v>
      </c>
      <c r="C28" s="1"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Gaia Third</v>
      </c>
      <c r="AA28" s="115" t="str">
        <f>IFERROR(INDEX(Расходка[Наименование расходного материала],MATCH(Расходка[[#This Row],[№]],Поиск_расходки[Индекс10],0)),"")</f>
        <v>Gaia Third</v>
      </c>
      <c r="AB28" s="115" t="str">
        <f>IFERROR(INDEX(Расходка[Наименование расходного материала],MATCH(Расходка[[#This Row],[№]],Поиск_расходки[Индекс11],0)),"")</f>
        <v>Gaia Third</v>
      </c>
      <c r="AC28" s="115" t="str">
        <f>IFERROR(INDEX(Расходка[Наименование расходного материала],MATCH(Расходка[[#This Row],[№]],Поиск_расходки[Индекс12],0)),"")</f>
        <v>Gaia Third</v>
      </c>
      <c r="AD28" s="115" t="str">
        <f>IFERROR(INDEX(Расходка[Наименование расходного материала],MATCH(Расходка[[#This Row],[№]],Поиск_расходки[Индекс13],0)),"")</f>
        <v>Gaia Third</v>
      </c>
      <c r="AF28" s="4" t="s">
        <v>5</v>
      </c>
      <c r="AG28" s="4" t="s">
        <v>431</v>
      </c>
    </row>
    <row r="29" spans="1:35" x14ac:dyDescent="0.25">
      <c r="A29">
        <v>28</v>
      </c>
      <c r="B29" t="s">
        <v>3</v>
      </c>
      <c r="C29" s="1" t="s">
        <v>323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Intuition</v>
      </c>
      <c r="AA29" s="115" t="str">
        <f>IFERROR(INDEX(Расходка[Наименование расходного материала],MATCH(Расходка[[#This Row],[№]],Поиск_расходки[Индекс10],0)),"")</f>
        <v>Intuition</v>
      </c>
      <c r="AB29" s="115" t="str">
        <f>IFERROR(INDEX(Расходка[Наименование расходного материала],MATCH(Расходка[[#This Row],[№]],Поиск_расходки[Индекс11],0)),"")</f>
        <v>Intuition</v>
      </c>
      <c r="AC29" s="115" t="str">
        <f>IFERROR(INDEX(Расходка[Наименование расходного материала],MATCH(Расходка[[#This Row],[№]],Поиск_расходки[Индекс12],0)),"")</f>
        <v>Intuition</v>
      </c>
      <c r="AD29" s="115" t="str">
        <f>IFERROR(INDEX(Расходка[Наименование расходного материала],MATCH(Расходка[[#This Row],[№]],Поиск_расходки[Индекс13],0)),"")</f>
        <v>Intuition</v>
      </c>
      <c r="AF29" s="4" t="s">
        <v>5</v>
      </c>
      <c r="AG29" s="4" t="s">
        <v>432</v>
      </c>
    </row>
    <row r="30" spans="1:35" x14ac:dyDescent="0.25">
      <c r="A30">
        <v>29</v>
      </c>
      <c r="B30" t="s">
        <v>3</v>
      </c>
      <c r="C30" t="s">
        <v>319</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ProVia 3 Hydro-Track®</v>
      </c>
      <c r="AA30" s="115" t="str">
        <f>IFERROR(INDEX(Расходка[Наименование расходного материала],MATCH(Расходка[[#This Row],[№]],Поиск_расходки[Индекс10],0)),"")</f>
        <v>ProVia 3 Hydro-Track®</v>
      </c>
      <c r="AB30" s="115" t="str">
        <f>IFERROR(INDEX(Расходка[Наименование расходного материала],MATCH(Расходка[[#This Row],[№]],Поиск_расходки[Индекс11],0)),"")</f>
        <v>ProVia 3 Hydro-Track®</v>
      </c>
      <c r="AC30" s="115" t="str">
        <f>IFERROR(INDEX(Расходка[Наименование расходного материала],MATCH(Расходка[[#This Row],[№]],Поиск_расходки[Индекс12],0)),"")</f>
        <v>ProVia 3 Hydro-Track®</v>
      </c>
      <c r="AD30" s="115" t="str">
        <f>IFERROR(INDEX(Расходка[Наименование расходного материала],MATCH(Расходка[[#This Row],[№]],Поиск_расходки[Индекс13],0)),"")</f>
        <v>ProVia 3 Hydro-Track®</v>
      </c>
      <c r="AF30" s="4" t="s">
        <v>5</v>
      </c>
      <c r="AG30" s="4" t="s">
        <v>494</v>
      </c>
    </row>
    <row r="31" spans="1:35" x14ac:dyDescent="0.25">
      <c r="A31">
        <v>30</v>
      </c>
      <c r="B31" t="s">
        <v>3</v>
      </c>
      <c r="C31" t="s">
        <v>320</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ProVia 6 Hydro-Track®</v>
      </c>
      <c r="AA31" s="115" t="str">
        <f>IFERROR(INDEX(Расходка[Наименование расходного материала],MATCH(Расходка[[#This Row],[№]],Поиск_расходки[Индекс10],0)),"")</f>
        <v>ProVia 6 Hydro-Track®</v>
      </c>
      <c r="AB31" s="115" t="str">
        <f>IFERROR(INDEX(Расходка[Наименование расходного материала],MATCH(Расходка[[#This Row],[№]],Поиск_расходки[Индекс11],0)),"")</f>
        <v>ProVia 6 Hydro-Track®</v>
      </c>
      <c r="AC31" s="115" t="str">
        <f>IFERROR(INDEX(Расходка[Наименование расходного материала],MATCH(Расходка[[#This Row],[№]],Поиск_расходки[Индекс12],0)),"")</f>
        <v>ProVia 6 Hydro-Track®</v>
      </c>
      <c r="AD31" s="115" t="str">
        <f>IFERROR(INDEX(Расходка[Наименование расходного материала],MATCH(Расходка[[#This Row],[№]],Поиск_расходки[Индекс13],0)),"")</f>
        <v>ProVia 6 Hydro-Track®</v>
      </c>
      <c r="AF31" s="4" t="s">
        <v>5</v>
      </c>
      <c r="AG31" s="4" t="s">
        <v>433</v>
      </c>
    </row>
    <row r="32" spans="1:35" x14ac:dyDescent="0.25">
      <c r="A32">
        <v>31</v>
      </c>
      <c r="B32" t="s">
        <v>3</v>
      </c>
      <c r="C32" t="s">
        <v>321</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ProVia 9 Hydro-Track®</v>
      </c>
      <c r="AA32" s="115" t="str">
        <f>IFERROR(INDEX(Расходка[Наименование расходного материала],MATCH(Расходка[[#This Row],[№]],Поиск_расходки[Индекс10],0)),"")</f>
        <v>ProVia 9 Hydro-Track®</v>
      </c>
      <c r="AB32" s="115" t="str">
        <f>IFERROR(INDEX(Расходка[Наименование расходного материала],MATCH(Расходка[[#This Row],[№]],Поиск_расходки[Индекс11],0)),"")</f>
        <v>ProVia 9 Hydro-Track®</v>
      </c>
      <c r="AC32" s="115" t="str">
        <f>IFERROR(INDEX(Расходка[Наименование расходного материала],MATCH(Расходка[[#This Row],[№]],Поиск_расходки[Индекс12],0)),"")</f>
        <v>ProVia 9 Hydro-Track®</v>
      </c>
      <c r="AD32" s="115" t="str">
        <f>IFERROR(INDEX(Расходка[Наименование расходного материала],MATCH(Расходка[[#This Row],[№]],Поиск_расходки[Индекс13],0)),"")</f>
        <v>ProVia 9 Hydro-Track®</v>
      </c>
      <c r="AF32" s="4" t="s">
        <v>5</v>
      </c>
      <c r="AG32" s="4" t="s">
        <v>434</v>
      </c>
    </row>
    <row r="33" spans="1:33" x14ac:dyDescent="0.25">
      <c r="A33">
        <v>32</v>
      </c>
      <c r="B33" t="s">
        <v>3</v>
      </c>
      <c r="C33" t="s">
        <v>317</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Rinato</v>
      </c>
      <c r="AA33" s="115" t="str">
        <f>IFERROR(INDEX(Расходка[Наименование расходного материала],MATCH(Расходка[[#This Row],[№]],Поиск_расходки[Индекс10],0)),"")</f>
        <v>Rinato</v>
      </c>
      <c r="AB33" s="115" t="str">
        <f>IFERROR(INDEX(Расходка[Наименование расходного материала],MATCH(Расходка[[#This Row],[№]],Поиск_расходки[Индекс11],0)),"")</f>
        <v>Rinato</v>
      </c>
      <c r="AC33" s="115" t="str">
        <f>IFERROR(INDEX(Расходка[Наименование расходного материала],MATCH(Расходка[[#This Row],[№]],Поиск_расходки[Индекс12],0)),"")</f>
        <v>Rinato</v>
      </c>
      <c r="AD33" s="115" t="str">
        <f>IFERROR(INDEX(Расходка[Наименование расходного материала],MATCH(Расходка[[#This Row],[№]],Поиск_расходки[Индекс13],0)),"")</f>
        <v>Rinato</v>
      </c>
      <c r="AF33" s="4" t="s">
        <v>5</v>
      </c>
      <c r="AG33" s="4" t="s">
        <v>435</v>
      </c>
    </row>
    <row r="34" spans="1:33" x14ac:dyDescent="0.25">
      <c r="A34">
        <v>33</v>
      </c>
      <c r="B34" t="s">
        <v>3</v>
      </c>
      <c r="C34" s="1" t="s">
        <v>354</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Runthrough NS (Floppy)</v>
      </c>
      <c r="AA34" s="115" t="str">
        <f>IFERROR(INDEX(Расходка[Наименование расходного материала],MATCH(Расходка[[#This Row],[№]],Поиск_расходки[Индекс10],0)),"")</f>
        <v>Runthrough NS (Floppy)</v>
      </c>
      <c r="AB34" s="115" t="str">
        <f>IFERROR(INDEX(Расходка[Наименование расходного материала],MATCH(Расходка[[#This Row],[№]],Поиск_расходки[Индекс11],0)),"")</f>
        <v>Runthrough NS (Floppy)</v>
      </c>
      <c r="AC34" s="115" t="str">
        <f>IFERROR(INDEX(Расходка[Наименование расходного материала],MATCH(Расходка[[#This Row],[№]],Поиск_расходки[Индекс12],0)),"")</f>
        <v>Runthrough NS (Floppy)</v>
      </c>
      <c r="AD34" s="115" t="str">
        <f>IFERROR(INDEX(Расходка[Наименование расходного материала],MATCH(Расходка[[#This Row],[№]],Поиск_расходки[Индекс13],0)),"")</f>
        <v>Runthrough NS (Floppy)</v>
      </c>
      <c r="AF34" s="4" t="s">
        <v>5</v>
      </c>
      <c r="AG34" s="4" t="s">
        <v>436</v>
      </c>
    </row>
    <row r="35" spans="1:33" x14ac:dyDescent="0.25">
      <c r="A35">
        <v>34</v>
      </c>
      <c r="B35" t="s">
        <v>3</v>
      </c>
      <c r="C35" s="1" t="s">
        <v>362</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Runthrough NS Hypercoat</v>
      </c>
      <c r="AA35" s="115" t="str">
        <f>IFERROR(INDEX(Расходка[Наименование расходного материала],MATCH(Расходка[[#This Row],[№]],Поиск_расходки[Индекс10],0)),"")</f>
        <v>Runthrough NS Hypercoat</v>
      </c>
      <c r="AB35" s="115" t="str">
        <f>IFERROR(INDEX(Расходка[Наименование расходного материала],MATCH(Расходка[[#This Row],[№]],Поиск_расходки[Индекс11],0)),"")</f>
        <v>Runthrough NS Hypercoat</v>
      </c>
      <c r="AC35" s="115" t="str">
        <f>IFERROR(INDEX(Расходка[Наименование расходного материала],MATCH(Расходка[[#This Row],[№]],Поиск_расходки[Индекс12],0)),"")</f>
        <v>Runthrough NS Hypercoat</v>
      </c>
      <c r="AD35" s="115" t="str">
        <f>IFERROR(INDEX(Расходка[Наименование расходного материала],MATCH(Расходка[[#This Row],[№]],Поиск_расходки[Индекс13],0)),"")</f>
        <v>Runthrough NS Hypercoat</v>
      </c>
      <c r="AF35" s="4" t="s">
        <v>5</v>
      </c>
      <c r="AG35" s="4" t="s">
        <v>495</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Runthrough NS Intermediate</v>
      </c>
      <c r="AA36" s="115" t="str">
        <f>IFERROR(INDEX(Расходка[Наименование расходного материала],MATCH(Расходка[[#This Row],[№]],Поиск_расходки[Индекс10],0)),"")</f>
        <v>Runthrough NS Intermediate</v>
      </c>
      <c r="AB36" s="115" t="str">
        <f>IFERROR(INDEX(Расходка[Наименование расходного материала],MATCH(Расходка[[#This Row],[№]],Поиск_расходки[Индекс11],0)),"")</f>
        <v>Runthrough NS Intermediate</v>
      </c>
      <c r="AC36" s="115" t="str">
        <f>IFERROR(INDEX(Расходка[Наименование расходного материала],MATCH(Расходка[[#This Row],[№]],Поиск_расходки[Индекс12],0)),"")</f>
        <v>Runthrough NS Intermediate</v>
      </c>
      <c r="AD36" s="115" t="str">
        <f>IFERROR(INDEX(Расходка[Наименование расходного материала],MATCH(Расходка[[#This Row],[№]],Поиск_расходки[Индекс13],0)),"")</f>
        <v>Runthrough NS Intermediate</v>
      </c>
      <c r="AF36" s="4" t="s">
        <v>5</v>
      </c>
      <c r="AG36" s="4" t="s">
        <v>437</v>
      </c>
    </row>
    <row r="37" spans="1:33" x14ac:dyDescent="0.25">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Sion</v>
      </c>
      <c r="AA37" s="115" t="str">
        <f>IFERROR(INDEX(Расходка[Наименование расходного материала],MATCH(Расходка[[#This Row],[№]],Поиск_расходки[Индекс10],0)),"")</f>
        <v>Sion</v>
      </c>
      <c r="AB37" s="115" t="str">
        <f>IFERROR(INDEX(Расходка[Наименование расходного материала],MATCH(Расходка[[#This Row],[№]],Поиск_расходки[Индекс11],0)),"")</f>
        <v>Sion</v>
      </c>
      <c r="AC37" s="115" t="str">
        <f>IFERROR(INDEX(Расходка[Наименование расходного материала],MATCH(Расходка[[#This Row],[№]],Поиск_расходки[Индекс12],0)),"")</f>
        <v>Sion</v>
      </c>
      <c r="AD37" s="115" t="str">
        <f>IFERROR(INDEX(Расходка[Наименование расходного материала],MATCH(Расходка[[#This Row],[№]],Поиск_расходки[Индекс13],0)),"")</f>
        <v>Sion</v>
      </c>
      <c r="AF37" s="4" t="s">
        <v>6</v>
      </c>
      <c r="AG37" s="4" t="s">
        <v>410</v>
      </c>
    </row>
    <row r="38" spans="1:33" x14ac:dyDescent="0.25">
      <c r="A38">
        <v>37</v>
      </c>
      <c r="B38" t="s">
        <v>3</v>
      </c>
      <c r="C38" t="s">
        <v>382</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Sion Black</v>
      </c>
      <c r="AA38" s="115" t="str">
        <f>IFERROR(INDEX(Расходка[Наименование расходного материала],MATCH(Расходка[[#This Row],[№]],Поиск_расходки[Индекс10],0)),"")</f>
        <v>Sion Black</v>
      </c>
      <c r="AB38" s="115" t="str">
        <f>IFERROR(INDEX(Расходка[Наименование расходного материала],MATCH(Расходка[[#This Row],[№]],Поиск_расходки[Индекс11],0)),"")</f>
        <v>Sion Black</v>
      </c>
      <c r="AC38" s="115" t="str">
        <f>IFERROR(INDEX(Расходка[Наименование расходного материала],MATCH(Расходка[[#This Row],[№]],Поиск_расходки[Индекс12],0)),"")</f>
        <v>Sion Black</v>
      </c>
      <c r="AD38" s="115" t="str">
        <f>IFERROR(INDEX(Расходка[Наименование расходного материала],MATCH(Расходка[[#This Row],[№]],Поиск_расходки[Индекс13],0)),"")</f>
        <v>Sion Black</v>
      </c>
      <c r="AF38" s="4" t="s">
        <v>6</v>
      </c>
      <c r="AG38" s="4" t="s">
        <v>497</v>
      </c>
    </row>
    <row r="39" spans="1:33" x14ac:dyDescent="0.25">
      <c r="A39">
        <v>38</v>
      </c>
      <c r="B39" t="s">
        <v>3</v>
      </c>
      <c r="C39" s="1" t="s">
        <v>376</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Sion Blue</v>
      </c>
      <c r="AA39" s="115" t="str">
        <f>IFERROR(INDEX(Расходка[Наименование расходного материала],MATCH(Расходка[[#This Row],[№]],Поиск_расходки[Индекс10],0)),"")</f>
        <v>Sion Blue</v>
      </c>
      <c r="AB39" s="115" t="str">
        <f>IFERROR(INDEX(Расходка[Наименование расходного материала],MATCH(Расходка[[#This Row],[№]],Поиск_расходки[Индекс11],0)),"")</f>
        <v>Sion Blue</v>
      </c>
      <c r="AC39" s="115" t="str">
        <f>IFERROR(INDEX(Расходка[Наименование расходного материала],MATCH(Расходка[[#This Row],[№]],Поиск_расходки[Индекс12],0)),"")</f>
        <v>Sion Blue</v>
      </c>
      <c r="AD39" s="115" t="str">
        <f>IFERROR(INDEX(Расходка[Наименование расходного материала],MATCH(Расходка[[#This Row],[№]],Поиск_расходки[Индекс13],0)),"")</f>
        <v>Sion Blue</v>
      </c>
      <c r="AF39" s="4" t="s">
        <v>6</v>
      </c>
      <c r="AG39" s="4" t="s">
        <v>438</v>
      </c>
    </row>
    <row r="40" spans="1:33" x14ac:dyDescent="0.25">
      <c r="A40">
        <v>39</v>
      </c>
      <c r="B40" t="s">
        <v>3</v>
      </c>
      <c r="C40" t="s">
        <v>318</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Thunder</v>
      </c>
      <c r="AA40" s="115" t="str">
        <f>IFERROR(INDEX(Расходка[Наименование расходного материала],MATCH(Расходка[[#This Row],[№]],Поиск_расходки[Индекс10],0)),"")</f>
        <v>Thunder</v>
      </c>
      <c r="AB40" s="115" t="str">
        <f>IFERROR(INDEX(Расходка[Наименование расходного материала],MATCH(Расходка[[#This Row],[№]],Поиск_расходки[Индекс11],0)),"")</f>
        <v>Thunder</v>
      </c>
      <c r="AC40" s="115" t="str">
        <f>IFERROR(INDEX(Расходка[Наименование расходного материала],MATCH(Расходка[[#This Row],[№]],Поиск_расходки[Индекс12],0)),"")</f>
        <v>Thunder</v>
      </c>
      <c r="AD40" s="115" t="str">
        <f>IFERROR(INDEX(Расходка[Наименование расходного материала],MATCH(Расходка[[#This Row],[№]],Поиск_расходки[Индекс13],0)),"")</f>
        <v>Thunder</v>
      </c>
      <c r="AF40" s="4" t="s">
        <v>6</v>
      </c>
      <c r="AG40" s="4" t="s">
        <v>439</v>
      </c>
    </row>
    <row r="41" spans="1:33" x14ac:dyDescent="0.25">
      <c r="A41">
        <v>40</v>
      </c>
      <c r="B41" t="s">
        <v>3</v>
      </c>
      <c r="C41" t="s">
        <v>363</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Whisper MS</v>
      </c>
      <c r="AA41" s="115" t="str">
        <f>IFERROR(INDEX(Расходка[Наименование расходного материала],MATCH(Расходка[[#This Row],[№]],Поиск_расходки[Индекс10],0)),"")</f>
        <v>Whisper MS</v>
      </c>
      <c r="AB41" s="115" t="str">
        <f>IFERROR(INDEX(Расходка[Наименование расходного материала],MATCH(Расходка[[#This Row],[№]],Поиск_расходки[Индекс11],0)),"")</f>
        <v>Whisper MS</v>
      </c>
      <c r="AC41" s="115" t="str">
        <f>IFERROR(INDEX(Расходка[Наименование расходного материала],MATCH(Расходка[[#This Row],[№]],Поиск_расходки[Индекс12],0)),"")</f>
        <v>Whisper MS</v>
      </c>
      <c r="AD41" s="115" t="str">
        <f>IFERROR(INDEX(Расходка[Наименование расходного материала],MATCH(Расходка[[#This Row],[№]],Поиск_расходки[Индекс13],0)),"")</f>
        <v>Whisper MS</v>
      </c>
      <c r="AF41" s="4" t="s">
        <v>6</v>
      </c>
      <c r="AG41" s="4" t="s">
        <v>440</v>
      </c>
    </row>
    <row r="42" spans="1:33" x14ac:dyDescent="0.25">
      <c r="A42">
        <v>41</v>
      </c>
      <c r="B42" t="s">
        <v>3</v>
      </c>
      <c r="C42" t="s">
        <v>364</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Winn 200T</v>
      </c>
      <c r="AA42" s="115" t="str">
        <f>IFERROR(INDEX(Расходка[Наименование расходного материала],MATCH(Расходка[[#This Row],[№]],Поиск_расходки[Индекс10],0)),"")</f>
        <v>Winn 200T</v>
      </c>
      <c r="AB42" s="115" t="str">
        <f>IFERROR(INDEX(Расходка[Наименование расходного материала],MATCH(Расходка[[#This Row],[№]],Поиск_расходки[Индекс11],0)),"")</f>
        <v>Winn 200T</v>
      </c>
      <c r="AC42" s="115" t="str">
        <f>IFERROR(INDEX(Расходка[Наименование расходного материала],MATCH(Расходка[[#This Row],[№]],Поиск_расходки[Индекс12],0)),"")</f>
        <v>Winn 200T</v>
      </c>
      <c r="AD42" s="115" t="str">
        <f>IFERROR(INDEX(Расходка[Наименование расходного материала],MATCH(Расходка[[#This Row],[№]],Поиск_расходки[Индекс13],0)),"")</f>
        <v>Winn 200T</v>
      </c>
      <c r="AF42" s="4" t="s">
        <v>6</v>
      </c>
      <c r="AG42" s="4" t="s">
        <v>441</v>
      </c>
    </row>
    <row r="43" spans="1:33" x14ac:dyDescent="0.25">
      <c r="A43">
        <v>42</v>
      </c>
      <c r="B43" t="s">
        <v>3</v>
      </c>
      <c r="C43" t="s">
        <v>347</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Проводник коронарный  1g, Angioline</v>
      </c>
      <c r="AA43" s="115" t="str">
        <f>IFERROR(INDEX(Расходка[Наименование расходного материала],MATCH(Расходка[[#This Row],[№]],Поиск_расходки[Индекс10],0)),"")</f>
        <v>Проводник коронарный  1g, Angioline</v>
      </c>
      <c r="AB43" s="115" t="str">
        <f>IFERROR(INDEX(Расходка[Наименование расходного материала],MATCH(Расходка[[#This Row],[№]],Поиск_расходки[Индекс11],0)),"")</f>
        <v>Проводник коронарный  1g, Angioline</v>
      </c>
      <c r="AC43" s="115" t="str">
        <f>IFERROR(INDEX(Расходка[Наименование расходного материала],MATCH(Расходка[[#This Row],[№]],Поиск_расходки[Индекс12],0)),"")</f>
        <v>Проводник коронарный  1g, Angioline</v>
      </c>
      <c r="AD43" s="115" t="str">
        <f>IFERROR(INDEX(Расходка[Наименование расходного материала],MATCH(Расходка[[#This Row],[№]],Поиск_расходки[Индекс13],0)),"")</f>
        <v>Проводник коронарный  1g, Angioline</v>
      </c>
      <c r="AF43" s="4" t="s">
        <v>6</v>
      </c>
      <c r="AG43" s="4" t="s">
        <v>414</v>
      </c>
    </row>
    <row r="44" spans="1:33" x14ac:dyDescent="0.25">
      <c r="A44">
        <v>43</v>
      </c>
      <c r="B44" t="s">
        <v>3</v>
      </c>
      <c r="C44" t="s">
        <v>96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Проводник коронарный  3g, Angioline</v>
      </c>
      <c r="AA44" s="115" t="str">
        <f>IFERROR(INDEX(Расходка[Наименование расходного материала],MATCH(Расходка[[#This Row],[№]],Поиск_расходки[Индекс10],0)),"")</f>
        <v>Проводник коронарный  3g, Angioline</v>
      </c>
      <c r="AB44" s="115" t="str">
        <f>IFERROR(INDEX(Расходка[Наименование расходного материала],MATCH(Расходка[[#This Row],[№]],Поиск_расходки[Индекс11],0)),"")</f>
        <v>Проводник коронарный  3g, Angioline</v>
      </c>
      <c r="AC44" s="115" t="str">
        <f>IFERROR(INDEX(Расходка[Наименование расходного материала],MATCH(Расходка[[#This Row],[№]],Поиск_расходки[Индекс12],0)),"")</f>
        <v>Проводник коронарный  3g, Angioline</v>
      </c>
      <c r="AD44" s="115" t="str">
        <f>IFERROR(INDEX(Расходка[Наименование расходного материала],MATCH(Расходка[[#This Row],[№]],Поиск_расходки[Индекс13],0)),"")</f>
        <v>Проводник коронарный  3g, Angioline</v>
      </c>
      <c r="AF44" s="4" t="s">
        <v>6</v>
      </c>
      <c r="AG44" s="4" t="s">
        <v>442</v>
      </c>
    </row>
    <row r="45" spans="1:33" x14ac:dyDescent="0.25">
      <c r="A45">
        <v>44</v>
      </c>
      <c r="B45" t="s">
        <v>6</v>
      </c>
      <c r="C45" s="1" t="s">
        <v>278</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BMS, Integtity</v>
      </c>
      <c r="AA45" s="115" t="str">
        <f>IFERROR(INDEX(Расходка[Наименование расходного материала],MATCH(Расходка[[#This Row],[№]],Поиск_расходки[Индекс10],0)),"")</f>
        <v>BMS, Integtity</v>
      </c>
      <c r="AB45" s="115" t="str">
        <f>IFERROR(INDEX(Расходка[Наименование расходного материала],MATCH(Расходка[[#This Row],[№]],Поиск_расходки[Индекс11],0)),"")</f>
        <v>BMS, Integtity</v>
      </c>
      <c r="AC45" s="115" t="str">
        <f>IFERROR(INDEX(Расходка[Наименование расходного материала],MATCH(Расходка[[#This Row],[№]],Поиск_расходки[Индекс12],0)),"")</f>
        <v>BMS, Integtity</v>
      </c>
      <c r="AD45" s="115" t="str">
        <f>IFERROR(INDEX(Расходка[Наименование расходного материала],MATCH(Расходка[[#This Row],[№]],Поиск_расходки[Индекс13],0)),"")</f>
        <v>BMS, Integtity</v>
      </c>
      <c r="AF45" s="4" t="s">
        <v>6</v>
      </c>
      <c r="AG45" s="4" t="s">
        <v>443</v>
      </c>
    </row>
    <row r="46" spans="1:33" x14ac:dyDescent="0.25">
      <c r="A46">
        <v>45</v>
      </c>
      <c r="B46" t="s">
        <v>6</v>
      </c>
      <c r="C46" s="158" t="s">
        <v>346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DES, Calipso</v>
      </c>
      <c r="AA46" s="115" t="str">
        <f>IFERROR(INDEX(Расходка[Наименование расходного материала],MATCH(Расходка[[#This Row],[№]],Поиск_расходки[Индекс10],0)),"")</f>
        <v>DES, Calipso</v>
      </c>
      <c r="AB46" s="115" t="str">
        <f>IFERROR(INDEX(Расходка[Наименование расходного материала],MATCH(Расходка[[#This Row],[№]],Поиск_расходки[Индекс11],0)),"")</f>
        <v>DES, Calipso</v>
      </c>
      <c r="AC46" s="115" t="str">
        <f>IFERROR(INDEX(Расходка[Наименование расходного материала],MATCH(Расходка[[#This Row],[№]],Поиск_расходки[Индекс12],0)),"")</f>
        <v>DES, Calipso</v>
      </c>
      <c r="AD46" s="115" t="str">
        <f>IFERROR(INDEX(Расходка[Наименование расходного материала],MATCH(Расходка[[#This Row],[№]],Поиск_расходки[Индекс13],0)),"")</f>
        <v>DES, Calipso</v>
      </c>
      <c r="AF46" s="4" t="s">
        <v>6</v>
      </c>
      <c r="AG46" s="4" t="s">
        <v>444</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DES, NanoMed</v>
      </c>
      <c r="AA47" s="115" t="str">
        <f>IFERROR(INDEX(Расходка[Наименование расходного материала],MATCH(Расходка[[#This Row],[№]],Поиск_расходки[Индекс10],0)),"")</f>
        <v>DES, NanoMed</v>
      </c>
      <c r="AB47" s="115" t="str">
        <f>IFERROR(INDEX(Расходка[Наименование расходного материала],MATCH(Расходка[[#This Row],[№]],Поиск_расходки[Индекс11],0)),"")</f>
        <v>DES, NanoMed</v>
      </c>
      <c r="AC47" s="115" t="str">
        <f>IFERROR(INDEX(Расходка[Наименование расходного материала],MATCH(Расходка[[#This Row],[№]],Поиск_расходки[Индекс12],0)),"")</f>
        <v>DES, NanoMed</v>
      </c>
      <c r="AD47" s="115" t="str">
        <f>IFERROR(INDEX(Расходка[Наименование расходного материала],MATCH(Расходка[[#This Row],[№]],Поиск_расходки[Индекс13],0)),"")</f>
        <v>DES, NanoMed</v>
      </c>
      <c r="AF47" s="4" t="s">
        <v>6</v>
      </c>
      <c r="AG47" s="4" t="s">
        <v>445</v>
      </c>
    </row>
    <row r="48" spans="1:33" x14ac:dyDescent="0.25">
      <c r="A48">
        <v>47</v>
      </c>
      <c r="B48" t="s">
        <v>6</v>
      </c>
      <c r="C48" s="131" t="s">
        <v>324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1</v>
      </c>
      <c r="L48" s="116">
        <f>IF(ISNUMBER(SEARCH('Карта учёта'!$B$20,Расходка[[#This Row],[Наименование расходного материала]])),MAX($L$1:L47)+1,0)</f>
        <v>1</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DES, Resolute Integtity</v>
      </c>
      <c r="AA48" s="115" t="str">
        <f>IFERROR(INDEX(Расходка[Наименование расходного материала],MATCH(Расходка[[#This Row],[№]],Поиск_расходки[Индекс10],0)),"")</f>
        <v>DES, Resolute Integtity</v>
      </c>
      <c r="AB48" s="115" t="str">
        <f>IFERROR(INDEX(Расходка[Наименование расходного материала],MATCH(Расходка[[#This Row],[№]],Поиск_расходки[Индекс11],0)),"")</f>
        <v>DES, Resolute Integtity</v>
      </c>
      <c r="AC48" s="115" t="str">
        <f>IFERROR(INDEX(Расходка[Наименование расходного материала],MATCH(Расходка[[#This Row],[№]],Поиск_расходки[Индекс12],0)),"")</f>
        <v>DES, Resolute Integtity</v>
      </c>
      <c r="AD48" s="115" t="str">
        <f>IFERROR(INDEX(Расходка[Наименование расходного материала],MATCH(Расходка[[#This Row],[№]],Поиск_расходки[Индекс13],0)),"")</f>
        <v>DES, Resolute Integtity</v>
      </c>
      <c r="AF48" s="4" t="s">
        <v>6</v>
      </c>
      <c r="AG48" s="4" t="s">
        <v>446</v>
      </c>
    </row>
    <row r="49" spans="1:33" x14ac:dyDescent="0.25">
      <c r="A49">
        <v>48</v>
      </c>
      <c r="B49" t="s">
        <v>6</v>
      </c>
      <c r="C49" t="s">
        <v>358</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DES, Yukon Chrome PC</v>
      </c>
      <c r="AA49" s="115" t="str">
        <f>IFERROR(INDEX(Расходка[Наименование расходного материала],MATCH(Расходка[[#This Row],[№]],Поиск_расходки[Индекс10],0)),"")</f>
        <v>DES, Yukon Chrome PC</v>
      </c>
      <c r="AB49" s="115" t="str">
        <f>IFERROR(INDEX(Расходка[Наименование расходного материала],MATCH(Расходка[[#This Row],[№]],Поиск_расходки[Индекс11],0)),"")</f>
        <v>DES, Yukon Chrome PC</v>
      </c>
      <c r="AC49" s="115" t="str">
        <f>IFERROR(INDEX(Расходка[Наименование расходного материала],MATCH(Расходка[[#This Row],[№]],Поиск_расходки[Индекс12],0)),"")</f>
        <v>DES, Yukon Chrome PC</v>
      </c>
      <c r="AD49" s="115" t="str">
        <f>IFERROR(INDEX(Расходка[Наименование расходного материала],MATCH(Расходка[[#This Row],[№]],Поиск_расходки[Индекс13],0)),"")</f>
        <v>DES, Yukon Chrome PC</v>
      </c>
      <c r="AF49" s="4" t="s">
        <v>6</v>
      </c>
      <c r="AG49" s="4" t="s">
        <v>447</v>
      </c>
    </row>
    <row r="50" spans="1:33" x14ac:dyDescent="0.25">
      <c r="A50">
        <v>49</v>
      </c>
      <c r="B50" t="s">
        <v>6</v>
      </c>
      <c r="C50" s="162" t="s">
        <v>390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DES, Firehawk</v>
      </c>
      <c r="AA50" s="115" t="str">
        <f>IFERROR(INDEX(Расходка[Наименование расходного материала],MATCH(Расходка[[#This Row],[№]],Поиск_расходки[Индекс10],0)),"")</f>
        <v>DES, Firehawk</v>
      </c>
      <c r="AB50" s="115" t="str">
        <f>IFERROR(INDEX(Расходка[Наименование расходного материала],MATCH(Расходка[[#This Row],[№]],Поиск_расходки[Индекс11],0)),"")</f>
        <v>DES, Firehawk</v>
      </c>
      <c r="AC50" s="115" t="str">
        <f>IFERROR(INDEX(Расходка[Наименование расходного материала],MATCH(Расходка[[#This Row],[№]],Поиск_расходки[Индекс12],0)),"")</f>
        <v>DES, Firehawk</v>
      </c>
      <c r="AD50" s="115" t="str">
        <f>IFERROR(INDEX(Расходка[Наименование расходного материала],MATCH(Расходка[[#This Row],[№]],Поиск_расходки[Индекс13],0)),"")</f>
        <v>DES, Firehawk</v>
      </c>
      <c r="AF50" s="4" t="s">
        <v>6</v>
      </c>
      <c r="AG50" s="4" t="s">
        <v>448</v>
      </c>
    </row>
    <row r="51" spans="1:33" x14ac:dyDescent="0.25">
      <c r="A51">
        <v>50</v>
      </c>
      <c r="B51" t="s">
        <v>6</v>
      </c>
      <c r="C51"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DES, Resolute Onyx</v>
      </c>
      <c r="AA51" s="115" t="str">
        <f>IFERROR(INDEX(Расходка[Наименование расходного материала],MATCH(Расходка[[#This Row],[№]],Поиск_расходки[Индекс10],0)),"")</f>
        <v>DES, Resolute Onyx</v>
      </c>
      <c r="AB51" s="115" t="str">
        <f>IFERROR(INDEX(Расходка[Наименование расходного материала],MATCH(Расходка[[#This Row],[№]],Поиск_расходки[Индекс11],0)),"")</f>
        <v>DES, Resolute Onyx</v>
      </c>
      <c r="AC51" s="115" t="str">
        <f>IFERROR(INDEX(Расходка[Наименование расходного материала],MATCH(Расходка[[#This Row],[№]],Поиск_расходки[Индекс12],0)),"")</f>
        <v>DES, Resolute Onyx</v>
      </c>
      <c r="AD51" s="115" t="str">
        <f>IFERROR(INDEX(Расходка[Наименование расходного материала],MATCH(Расходка[[#This Row],[№]],Поиск_расходки[Индекс13],0)),"")</f>
        <v>DES, Resolute Onyx</v>
      </c>
      <c r="AF51" s="4" t="s">
        <v>6</v>
      </c>
      <c r="AG51" s="4" t="s">
        <v>449</v>
      </c>
    </row>
    <row r="52" spans="1:33" x14ac:dyDescent="0.25">
      <c r="A52">
        <v>51</v>
      </c>
      <c r="B52" t="s">
        <v>95</v>
      </c>
      <c r="C52" s="1" t="s">
        <v>325</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Guidezilla™ II 6F</v>
      </c>
      <c r="AA52" s="115" t="str">
        <f>IFERROR(INDEX(Расходка[Наименование расходного материала],MATCH(Расходка[[#This Row],[№]],Поиск_расходки[Индекс10],0)),"")</f>
        <v>Guidezilla™ II 6F</v>
      </c>
      <c r="AB52" s="115" t="str">
        <f>IFERROR(INDEX(Расходка[Наименование расходного материала],MATCH(Расходка[[#This Row],[№]],Поиск_расходки[Индекс11],0)),"")</f>
        <v>Guidezilla™ II 6F</v>
      </c>
      <c r="AC52" s="115" t="str">
        <f>IFERROR(INDEX(Расходка[Наименование расходного материала],MATCH(Расходка[[#This Row],[№]],Поиск_расходки[Индекс12],0)),"")</f>
        <v>Guidezilla™ II 6F</v>
      </c>
      <c r="AD52" s="115" t="str">
        <f>IFERROR(INDEX(Расходка[Наименование расходного материала],MATCH(Расходка[[#This Row],[№]],Поиск_расходки[Индекс13],0)),"")</f>
        <v>Guidezilla™ II 6F</v>
      </c>
      <c r="AF52" s="4" t="s">
        <v>6</v>
      </c>
      <c r="AG52" s="4" t="s">
        <v>450</v>
      </c>
    </row>
    <row r="53" spans="1:33" x14ac:dyDescent="0.25">
      <c r="A53">
        <v>52</v>
      </c>
      <c r="B53" t="s">
        <v>95</v>
      </c>
      <c r="C53" s="1" t="s">
        <v>344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Telescope ™ II 6F</v>
      </c>
      <c r="AA53" s="115" t="str">
        <f>IFERROR(INDEX(Расходка[Наименование расходного материала],MATCH(Расходка[[#This Row],[№]],Поиск_расходки[Индекс10],0)),"")</f>
        <v>Telescope ™ II 6F</v>
      </c>
      <c r="AB53" s="115" t="str">
        <f>IFERROR(INDEX(Расходка[Наименование расходного материала],MATCH(Расходка[[#This Row],[№]],Поиск_расходки[Индекс11],0)),"")</f>
        <v>Telescope ™ II 6F</v>
      </c>
      <c r="AC53" s="115" t="str">
        <f>IFERROR(INDEX(Расходка[Наименование расходного материала],MATCH(Расходка[[#This Row],[№]],Поиск_расходки[Индекс12],0)),"")</f>
        <v>Telescope ™ II 6F</v>
      </c>
      <c r="AD53" s="115" t="str">
        <f>IFERROR(INDEX(Расходка[Наименование расходного материала],MATCH(Расходка[[#This Row],[№]],Поиск_расходки[Индекс13],0)),"")</f>
        <v>Telescope ™ II 6F</v>
      </c>
      <c r="AF53" s="4" t="s">
        <v>6</v>
      </c>
      <c r="AG53" s="4" t="s">
        <v>451</v>
      </c>
    </row>
    <row r="54" spans="1:33" x14ac:dyDescent="0.25">
      <c r="A54">
        <v>53</v>
      </c>
      <c r="B54" t="s">
        <v>4</v>
      </c>
      <c r="C54" t="s">
        <v>351</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Launcher 6F AL 1</v>
      </c>
      <c r="AA54" s="115" t="str">
        <f>IFERROR(INDEX(Расходка[Наименование расходного материала],MATCH(Расходка[[#This Row],[№]],Поиск_расходки[Индекс10],0)),"")</f>
        <v>Launcher 6F AL 1</v>
      </c>
      <c r="AB54" s="115" t="str">
        <f>IFERROR(INDEX(Расходка[Наименование расходного материала],MATCH(Расходка[[#This Row],[№]],Поиск_расходки[Индекс11],0)),"")</f>
        <v>Launcher 6F AL 1</v>
      </c>
      <c r="AC54" s="115" t="str">
        <f>IFERROR(INDEX(Расходка[Наименование расходного материала],MATCH(Расходка[[#This Row],[№]],Поиск_расходки[Индекс12],0)),"")</f>
        <v>Launcher 6F AL 1</v>
      </c>
      <c r="AD54" s="115" t="str">
        <f>IFERROR(INDEX(Расходка[Наименование расходного материала],MATCH(Расходка[[#This Row],[№]],Поиск_расходки[Индекс13],0)),"")</f>
        <v>Launcher 6F AL 1</v>
      </c>
      <c r="AF54" s="4" t="s">
        <v>6</v>
      </c>
      <c r="AG54" s="4" t="s">
        <v>452</v>
      </c>
    </row>
    <row r="55" spans="1:33" x14ac:dyDescent="0.25">
      <c r="A55">
        <v>54</v>
      </c>
      <c r="B55" t="s">
        <v>4</v>
      </c>
      <c r="C55" t="s">
        <v>352</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Launcher 6F AL 2</v>
      </c>
      <c r="AA55" s="115" t="str">
        <f>IFERROR(INDEX(Расходка[Наименование расходного материала],MATCH(Расходка[[#This Row],[№]],Поиск_расходки[Индекс10],0)),"")</f>
        <v>Launcher 6F AL 2</v>
      </c>
      <c r="AB55" s="115" t="str">
        <f>IFERROR(INDEX(Расходка[Наименование расходного материала],MATCH(Расходка[[#This Row],[№]],Поиск_расходки[Индекс11],0)),"")</f>
        <v>Launcher 6F AL 2</v>
      </c>
      <c r="AC55" s="115" t="str">
        <f>IFERROR(INDEX(Расходка[Наименование расходного материала],MATCH(Расходка[[#This Row],[№]],Поиск_расходки[Индекс12],0)),"")</f>
        <v>Launcher 6F AL 2</v>
      </c>
      <c r="AD55" s="115" t="str">
        <f>IFERROR(INDEX(Расходка[Наименование расходного материала],MATCH(Расходка[[#This Row],[№]],Поиск_расходки[Индекс13],0)),"")</f>
        <v>Launcher 6F AL 2</v>
      </c>
      <c r="AF55" s="4" t="s">
        <v>6</v>
      </c>
      <c r="AG55" s="4" t="s">
        <v>453</v>
      </c>
    </row>
    <row r="56" spans="1:33" x14ac:dyDescent="0.25">
      <c r="A56">
        <v>55</v>
      </c>
      <c r="B56" t="s">
        <v>4</v>
      </c>
      <c r="C56" t="s">
        <v>326</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1</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Launcher 6F EBU 3.5</v>
      </c>
      <c r="AA56" s="115" t="str">
        <f>IFERROR(INDEX(Расходка[Наименование расходного материала],MATCH(Расходка[[#This Row],[№]],Поиск_расходки[Индекс10],0)),"")</f>
        <v>Launcher 6F EBU 3.5</v>
      </c>
      <c r="AB56" s="115" t="str">
        <f>IFERROR(INDEX(Расходка[Наименование расходного материала],MATCH(Расходка[[#This Row],[№]],Поиск_расходки[Индекс11],0)),"")</f>
        <v>Launcher 6F EBU 3.5</v>
      </c>
      <c r="AC56" s="115" t="str">
        <f>IFERROR(INDEX(Расходка[Наименование расходного материала],MATCH(Расходка[[#This Row],[№]],Поиск_расходки[Индекс12],0)),"")</f>
        <v>Launcher 6F EBU 3.5</v>
      </c>
      <c r="AD56" s="115" t="str">
        <f>IFERROR(INDEX(Расходка[Наименование расходного материала],MATCH(Расходка[[#This Row],[№]],Поиск_расходки[Индекс13],0)),"")</f>
        <v>Launcher 6F EBU 3.5</v>
      </c>
      <c r="AF56" s="4" t="s">
        <v>6</v>
      </c>
      <c r="AG56" s="4" t="s">
        <v>454</v>
      </c>
    </row>
    <row r="57" spans="1:33" x14ac:dyDescent="0.25">
      <c r="A57">
        <v>56</v>
      </c>
      <c r="B57" t="s">
        <v>4</v>
      </c>
      <c r="C57" t="s">
        <v>327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Launcher 6F EBU 4.0</v>
      </c>
      <c r="AA57" s="115" t="str">
        <f>IFERROR(INDEX(Расходка[Наименование расходного материала],MATCH(Расходка[[#This Row],[№]],Поиск_расходки[Индекс10],0)),"")</f>
        <v>Launcher 6F EBU 4.0</v>
      </c>
      <c r="AB57" s="115" t="str">
        <f>IFERROR(INDEX(Расходка[Наименование расходного материала],MATCH(Расходка[[#This Row],[№]],Поиск_расходки[Индекс11],0)),"")</f>
        <v>Launcher 6F EBU 4.0</v>
      </c>
      <c r="AC57" s="115" t="str">
        <f>IFERROR(INDEX(Расходка[Наименование расходного материала],MATCH(Расходка[[#This Row],[№]],Поиск_расходки[Индекс12],0)),"")</f>
        <v>Launcher 6F EBU 4.0</v>
      </c>
      <c r="AD57" s="115" t="str">
        <f>IFERROR(INDEX(Расходка[Наименование расходного материала],MATCH(Расходка[[#This Row],[№]],Поиск_расходки[Индекс13],0)),"")</f>
        <v>Launcher 6F EBU 4.0</v>
      </c>
      <c r="AF57" s="4" t="s">
        <v>6</v>
      </c>
      <c r="AG57" s="4" t="s">
        <v>455</v>
      </c>
    </row>
    <row r="58" spans="1:33" x14ac:dyDescent="0.25">
      <c r="A58">
        <v>57</v>
      </c>
      <c r="B58" t="s">
        <v>4</v>
      </c>
      <c r="C58" t="s">
        <v>328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Launcher 6F JL 3.5</v>
      </c>
      <c r="AA58" s="115" t="str">
        <f>IFERROR(INDEX(Расходка[Наименование расходного материала],MATCH(Расходка[[#This Row],[№]],Поиск_расходки[Индекс10],0)),"")</f>
        <v>Launcher 6F JL 3.5</v>
      </c>
      <c r="AB58" s="115" t="str">
        <f>IFERROR(INDEX(Расходка[Наименование расходного материала],MATCH(Расходка[[#This Row],[№]],Поиск_расходки[Индекс11],0)),"")</f>
        <v>Launcher 6F JL 3.5</v>
      </c>
      <c r="AC58" s="115" t="str">
        <f>IFERROR(INDEX(Расходка[Наименование расходного материала],MATCH(Расходка[[#This Row],[№]],Поиск_расходки[Индекс12],0)),"")</f>
        <v>Launcher 6F JL 3.5</v>
      </c>
      <c r="AD58" s="115" t="str">
        <f>IFERROR(INDEX(Расходка[Наименование расходного материала],MATCH(Расходка[[#This Row],[№]],Поиск_расходки[Индекс13],0)),"")</f>
        <v>Launcher 6F JL 3.5</v>
      </c>
      <c r="AF58" s="4" t="s">
        <v>6</v>
      </c>
      <c r="AG58" s="4" t="s">
        <v>456</v>
      </c>
    </row>
    <row r="59" spans="1:33" x14ac:dyDescent="0.25">
      <c r="A59">
        <v>58</v>
      </c>
      <c r="B59" t="s">
        <v>4</v>
      </c>
      <c r="C59" t="s">
        <v>329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Launcher 6F JL 4.0</v>
      </c>
      <c r="AA59" s="115" t="str">
        <f>IFERROR(INDEX(Расходка[Наименование расходного материала],MATCH(Расходка[[#This Row],[№]],Поиск_расходки[Индекс10],0)),"")</f>
        <v>Launcher 6F JL 4.0</v>
      </c>
      <c r="AB59" s="115" t="str">
        <f>IFERROR(INDEX(Расходка[Наименование расходного материала],MATCH(Расходка[[#This Row],[№]],Поиск_расходки[Индекс11],0)),"")</f>
        <v>Launcher 6F JL 4.0</v>
      </c>
      <c r="AC59" s="115" t="str">
        <f>IFERROR(INDEX(Расходка[Наименование расходного материала],MATCH(Расходка[[#This Row],[№]],Поиск_расходки[Индекс12],0)),"")</f>
        <v>Launcher 6F JL 4.0</v>
      </c>
      <c r="AD59" s="115" t="str">
        <f>IFERROR(INDEX(Расходка[Наименование расходного материала],MATCH(Расходка[[#This Row],[№]],Поиск_расходки[Индекс13],0)),"")</f>
        <v>Launcher 6F JL 4.0</v>
      </c>
      <c r="AF59" s="4" t="s">
        <v>6</v>
      </c>
      <c r="AG59" s="4" t="s">
        <v>457</v>
      </c>
    </row>
    <row r="60" spans="1:33" x14ac:dyDescent="0.25">
      <c r="A60">
        <v>59</v>
      </c>
      <c r="B60" t="s">
        <v>4</v>
      </c>
      <c r="C60" t="s">
        <v>335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Launcher 6F JL 4.5</v>
      </c>
      <c r="AA60" s="115" t="str">
        <f>IFERROR(INDEX(Расходка[Наименование расходного материала],MATCH(Расходка[[#This Row],[№]],Поиск_расходки[Индекс10],0)),"")</f>
        <v>Launcher 6F JL 4.5</v>
      </c>
      <c r="AB60" s="115" t="str">
        <f>IFERROR(INDEX(Расходка[Наименование расходного материала],MATCH(Расходка[[#This Row],[№]],Поиск_расходки[Индекс11],0)),"")</f>
        <v>Launcher 6F JL 4.5</v>
      </c>
      <c r="AC60" s="115" t="str">
        <f>IFERROR(INDEX(Расходка[Наименование расходного материала],MATCH(Расходка[[#This Row],[№]],Поиск_расходки[Индекс12],0)),"")</f>
        <v>Launcher 6F JL 4.5</v>
      </c>
      <c r="AD60" s="115" t="str">
        <f>IFERROR(INDEX(Расходка[Наименование расходного материала],MATCH(Расходка[[#This Row],[№]],Поиск_расходки[Индекс13],0)),"")</f>
        <v>Launcher 6F JL 4.5</v>
      </c>
      <c r="AF60" s="4" t="s">
        <v>6</v>
      </c>
      <c r="AG60" s="4" t="s">
        <v>458</v>
      </c>
    </row>
    <row r="61" spans="1:33" x14ac:dyDescent="0.25">
      <c r="A61">
        <v>60</v>
      </c>
      <c r="B61" t="s">
        <v>4</v>
      </c>
      <c r="C61" t="s">
        <v>330</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Launcher 6F JR 3.5</v>
      </c>
      <c r="AA61" s="115" t="str">
        <f>IFERROR(INDEX(Расходка[Наименование расходного материала],MATCH(Расходка[[#This Row],[№]],Поиск_расходки[Индекс10],0)),"")</f>
        <v>Launcher 6F JR 3.5</v>
      </c>
      <c r="AB61" s="115" t="str">
        <f>IFERROR(INDEX(Расходка[Наименование расходного материала],MATCH(Расходка[[#This Row],[№]],Поиск_расходки[Индекс11],0)),"")</f>
        <v>Launcher 6F JR 3.5</v>
      </c>
      <c r="AC61" s="115" t="str">
        <f>IFERROR(INDEX(Расходка[Наименование расходного материала],MATCH(Расходка[[#This Row],[№]],Поиск_расходки[Индекс12],0)),"")</f>
        <v>Launcher 6F JR 3.5</v>
      </c>
      <c r="AD61" s="115" t="str">
        <f>IFERROR(INDEX(Расходка[Наименование расходного материала],MATCH(Расходка[[#This Row],[№]],Поиск_расходки[Индекс13],0)),"")</f>
        <v>Launcher 6F JR 3.5</v>
      </c>
      <c r="AF61" s="4" t="s">
        <v>6</v>
      </c>
      <c r="AG61" s="4" t="s">
        <v>419</v>
      </c>
    </row>
    <row r="62" spans="1:33" x14ac:dyDescent="0.25">
      <c r="A62">
        <v>61</v>
      </c>
      <c r="B62" t="s">
        <v>4</v>
      </c>
      <c r="C62" t="s">
        <v>331</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Launcher 6F JR 4.0</v>
      </c>
      <c r="AA62" s="115" t="str">
        <f>IFERROR(INDEX(Расходка[Наименование расходного материала],MATCH(Расходка[[#This Row],[№]],Поиск_расходки[Индекс10],0)),"")</f>
        <v>Launcher 6F JR 4.0</v>
      </c>
      <c r="AB62" s="115" t="str">
        <f>IFERROR(INDEX(Расходка[Наименование расходного материала],MATCH(Расходка[[#This Row],[№]],Поиск_расходки[Индекс11],0)),"")</f>
        <v>Launcher 6F JR 4.0</v>
      </c>
      <c r="AC62" s="115" t="str">
        <f>IFERROR(INDEX(Расходка[Наименование расходного материала],MATCH(Расходка[[#This Row],[№]],Поиск_расходки[Индекс12],0)),"")</f>
        <v>Launcher 6F JR 4.0</v>
      </c>
      <c r="AD62" s="115" t="str">
        <f>IFERROR(INDEX(Расходка[Наименование расходного материала],MATCH(Расходка[[#This Row],[№]],Поиск_расходки[Индекс13],0)),"")</f>
        <v>Launcher 6F JR 4.0</v>
      </c>
      <c r="AF62" s="4" t="s">
        <v>6</v>
      </c>
      <c r="AG62" s="4" t="s">
        <v>459</v>
      </c>
    </row>
    <row r="63" spans="1:33" x14ac:dyDescent="0.25">
      <c r="A63">
        <v>62</v>
      </c>
      <c r="B63" t="s">
        <v>4</v>
      </c>
      <c r="C63" t="s">
        <v>341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Launcher 7F JL 3.5</v>
      </c>
      <c r="AA63" s="115" t="str">
        <f>IFERROR(INDEX(Расходка[Наименование расходного материала],MATCH(Расходка[[#This Row],[№]],Поиск_расходки[Индекс10],0)),"")</f>
        <v>Launcher 7F JL 3.5</v>
      </c>
      <c r="AB63" s="115" t="str">
        <f>IFERROR(INDEX(Расходка[Наименование расходного материала],MATCH(Расходка[[#This Row],[№]],Поиск_расходки[Индекс11],0)),"")</f>
        <v>Launcher 7F JL 3.5</v>
      </c>
      <c r="AC63" s="115" t="str">
        <f>IFERROR(INDEX(Расходка[Наименование расходного материала],MATCH(Расходка[[#This Row],[№]],Поиск_расходки[Индекс12],0)),"")</f>
        <v>Launcher 7F JL 3.5</v>
      </c>
      <c r="AD63" s="115" t="str">
        <f>IFERROR(INDEX(Расходка[Наименование расходного материала],MATCH(Расходка[[#This Row],[№]],Поиск_расходки[Индекс13],0)),"")</f>
        <v>Launcher 7F JL 3.5</v>
      </c>
      <c r="AF63" s="4" t="s">
        <v>6</v>
      </c>
      <c r="AG63" s="4" t="s">
        <v>460</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Launcher 7F JL 4.0</v>
      </c>
      <c r="AA64" s="115" t="str">
        <f>IFERROR(INDEX(Расходка[Наименование расходного материала],MATCH(Расходка[[#This Row],[№]],Поиск_расходки[Индекс10],0)),"")</f>
        <v>Launcher 7F JL 4.0</v>
      </c>
      <c r="AB64" s="115" t="str">
        <f>IFERROR(INDEX(Расходка[Наименование расходного материала],MATCH(Расходка[[#This Row],[№]],Поиск_расходки[Индекс11],0)),"")</f>
        <v>Launcher 7F JL 4.0</v>
      </c>
      <c r="AC64" s="115" t="str">
        <f>IFERROR(INDEX(Расходка[Наименование расходного материала],MATCH(Расходка[[#This Row],[№]],Поиск_расходки[Индекс12],0)),"")</f>
        <v>Launcher 7F JL 4.0</v>
      </c>
      <c r="AD64" s="115" t="str">
        <f>IFERROR(INDEX(Расходка[Наименование расходного материала],MATCH(Расходка[[#This Row],[№]],Поиск_расходки[Индекс13],0)),"")</f>
        <v>Launcher 7F JL 4.0</v>
      </c>
      <c r="AF64" s="4" t="s">
        <v>6</v>
      </c>
      <c r="AG64" s="4" t="s">
        <v>461</v>
      </c>
    </row>
    <row r="65" spans="1:33" x14ac:dyDescent="0.25">
      <c r="A65">
        <v>64</v>
      </c>
      <c r="B65" t="s">
        <v>301</v>
      </c>
      <c r="C65" s="1" t="s">
        <v>332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Angio-Seal™ VIP</v>
      </c>
      <c r="AA65" s="115" t="str">
        <f>IFERROR(INDEX(Расходка[Наименование расходного материала],MATCH(Расходка[[#This Row],[№]],Поиск_расходки[Индекс10],0)),"")</f>
        <v>Angio-Seal™ VIP</v>
      </c>
      <c r="AB65" s="115" t="str">
        <f>IFERROR(INDEX(Расходка[Наименование расходного материала],MATCH(Расходка[[#This Row],[№]],Поиск_расходки[Индекс11],0)),"")</f>
        <v>Angio-Seal™ VIP</v>
      </c>
      <c r="AC65" s="115" t="str">
        <f>IFERROR(INDEX(Расходка[Наименование расходного материала],MATCH(Расходка[[#This Row],[№]],Поиск_расходки[Индекс12],0)),"")</f>
        <v>Angio-Seal™ VIP</v>
      </c>
      <c r="AD65" s="115" t="str">
        <f>IFERROR(INDEX(Расходка[Наименование расходного материала],MATCH(Расходка[[#This Row],[№]],Поиск_расходки[Индекс13],0)),"")</f>
        <v>Angio-Seal™ VIP</v>
      </c>
      <c r="AF65" s="4" t="s">
        <v>6</v>
      </c>
      <c r="AG65" s="4" t="s">
        <v>462</v>
      </c>
    </row>
    <row r="66" spans="1:33" x14ac:dyDescent="0.25">
      <c r="A66">
        <v>65</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0</v>
      </c>
      <c r="O66" s="116">
        <f>IF(ISNUMBER(SEARCH('Карта учёта'!$B$23,Расходка[[#This Row],[Наименование расходного материала]])),MAX($O$1:O65)+1,0)</f>
        <v>0</v>
      </c>
      <c r="P66" s="116">
        <f>IF(ISNUMBER(SEARCH('Карта учёта'!$B$24,Расходка[[#This Row],[Наименование расходного материала]])),MAX($P$1:P65)+1,0)</f>
        <v>0</v>
      </c>
      <c r="Q66" s="116">
        <f>IF(ISNUMBER(SEARCH('Карта учёта'!$B$25,Расходка[[#This Row],[Наименование расходного материала]])),MAX($Q$1:Q65)+1,0)</f>
        <v>0</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
      </c>
      <c r="AB66" s="115" t="str">
        <f>IFERROR(INDEX(Расходка[Наименование расходного материала],MATCH(Расходка[[#This Row],[№]],Поиск_расходки[Индекс11],0)),"")</f>
        <v/>
      </c>
      <c r="AC66" s="115" t="str">
        <f>IFERROR(INDEX(Расходка[Наименование расходного материала],MATCH(Расходка[[#This Row],[№]],Поиск_расходки[Индекс12],0)),"")</f>
        <v/>
      </c>
      <c r="AD66" s="115" t="str">
        <f>IFERROR(INDEX(Расходка[Наименование расходного материала],MATCH(Расходка[[#This Row],[№]],Поиск_расходки[Индекс13],0)),"")</f>
        <v/>
      </c>
      <c r="AF66" s="4" t="s">
        <v>6</v>
      </c>
      <c r="AG66" s="4" t="s">
        <v>463</v>
      </c>
    </row>
    <row r="67" spans="1:33" x14ac:dyDescent="0.25">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464</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465</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466</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467</v>
      </c>
    </row>
    <row r="71" spans="1:33" x14ac:dyDescent="0.25">
      <c r="AF71" s="4" t="s">
        <v>6</v>
      </c>
      <c r="AG71" s="4" t="s">
        <v>422</v>
      </c>
    </row>
    <row r="72" spans="1:33" x14ac:dyDescent="0.25">
      <c r="AF72" s="4" t="s">
        <v>6</v>
      </c>
      <c r="AG72" s="4" t="s">
        <v>468</v>
      </c>
    </row>
    <row r="73" spans="1:33" x14ac:dyDescent="0.25">
      <c r="AF73" s="4" t="s">
        <v>6</v>
      </c>
      <c r="AG73" s="4" t="s">
        <v>423</v>
      </c>
    </row>
    <row r="74" spans="1:33" x14ac:dyDescent="0.25">
      <c r="AF74" s="4" t="s">
        <v>6</v>
      </c>
      <c r="AG74" s="4" t="s">
        <v>469</v>
      </c>
    </row>
    <row r="75" spans="1:33" x14ac:dyDescent="0.25">
      <c r="AF75" s="4" t="s">
        <v>6</v>
      </c>
      <c r="AG75" s="4" t="s">
        <v>470</v>
      </c>
    </row>
    <row r="76" spans="1:33" x14ac:dyDescent="0.25">
      <c r="AF76" s="4" t="s">
        <v>6</v>
      </c>
      <c r="AG76" s="4" t="s">
        <v>471</v>
      </c>
    </row>
    <row r="77" spans="1:33" x14ac:dyDescent="0.25">
      <c r="AF77" s="4" t="s">
        <v>6</v>
      </c>
      <c r="AG77" s="4" t="s">
        <v>472</v>
      </c>
    </row>
    <row r="78" spans="1:33" x14ac:dyDescent="0.25">
      <c r="AF78" s="4" t="s">
        <v>6</v>
      </c>
      <c r="AG78" s="4" t="s">
        <v>473</v>
      </c>
    </row>
    <row r="79" spans="1:33" x14ac:dyDescent="0.25">
      <c r="AF79" s="4" t="s">
        <v>6</v>
      </c>
      <c r="AG79" s="4" t="s">
        <v>474</v>
      </c>
    </row>
    <row r="80" spans="1:33" x14ac:dyDescent="0.25">
      <c r="AF80" s="4" t="s">
        <v>6</v>
      </c>
      <c r="AG80" s="4" t="s">
        <v>475</v>
      </c>
    </row>
    <row r="81" spans="32:33" x14ac:dyDescent="0.25">
      <c r="AF81" s="4" t="s">
        <v>6</v>
      </c>
      <c r="AG81" s="4" t="s">
        <v>476</v>
      </c>
    </row>
    <row r="82" spans="32:33" x14ac:dyDescent="0.25">
      <c r="AF82" s="4" t="s">
        <v>6</v>
      </c>
      <c r="AG82" s="4" t="s">
        <v>477</v>
      </c>
    </row>
    <row r="83" spans="32:33" x14ac:dyDescent="0.25">
      <c r="AF83" s="4" t="s">
        <v>6</v>
      </c>
      <c r="AG83" s="4" t="s">
        <v>478</v>
      </c>
    </row>
    <row r="84" spans="32:33" x14ac:dyDescent="0.25">
      <c r="AF84" s="4" t="s">
        <v>6</v>
      </c>
      <c r="AG84" s="4" t="s">
        <v>429</v>
      </c>
    </row>
    <row r="85" spans="32:33" x14ac:dyDescent="0.25">
      <c r="AF85" s="4" t="s">
        <v>6</v>
      </c>
      <c r="AG85" s="4" t="s">
        <v>430</v>
      </c>
    </row>
    <row r="86" spans="32:33" x14ac:dyDescent="0.25">
      <c r="AF86" s="4" t="s">
        <v>6</v>
      </c>
      <c r="AG86" s="4" t="s">
        <v>479</v>
      </c>
    </row>
    <row r="87" spans="32:33" x14ac:dyDescent="0.25">
      <c r="AF87" s="4" t="s">
        <v>6</v>
      </c>
      <c r="AG87" s="4" t="s">
        <v>480</v>
      </c>
    </row>
    <row r="88" spans="32:33" x14ac:dyDescent="0.25">
      <c r="AF88" s="4" t="s">
        <v>6</v>
      </c>
      <c r="AG88" s="4" t="s">
        <v>481</v>
      </c>
    </row>
    <row r="89" spans="32:33" x14ac:dyDescent="0.25">
      <c r="AF89" s="4" t="s">
        <v>6</v>
      </c>
      <c r="AG89" s="4" t="s">
        <v>482</v>
      </c>
    </row>
    <row r="90" spans="32:33" x14ac:dyDescent="0.25">
      <c r="AF90" s="4" t="s">
        <v>6</v>
      </c>
      <c r="AG90" s="4" t="s">
        <v>483</v>
      </c>
    </row>
    <row r="91" spans="32:33" x14ac:dyDescent="0.25">
      <c r="AF91" s="4" t="s">
        <v>6</v>
      </c>
      <c r="AG91" s="4" t="s">
        <v>484</v>
      </c>
    </row>
    <row r="92" spans="32:33" x14ac:dyDescent="0.25">
      <c r="AF92" s="4" t="s">
        <v>6</v>
      </c>
      <c r="AG92" s="4" t="s">
        <v>485</v>
      </c>
    </row>
    <row r="93" spans="32:33" x14ac:dyDescent="0.25">
      <c r="AF93" s="4" t="s">
        <v>6</v>
      </c>
      <c r="AG93" s="4" t="s">
        <v>486</v>
      </c>
    </row>
    <row r="94" spans="32:33" x14ac:dyDescent="0.25">
      <c r="AF94" s="4" t="s">
        <v>6</v>
      </c>
      <c r="AG94" s="4" t="s">
        <v>433</v>
      </c>
    </row>
    <row r="95" spans="32:33" x14ac:dyDescent="0.25">
      <c r="AF95" s="4" t="s">
        <v>6</v>
      </c>
      <c r="AG95" s="4" t="s">
        <v>434</v>
      </c>
    </row>
    <row r="96" spans="32:33" x14ac:dyDescent="0.25">
      <c r="AF96" s="4" t="s">
        <v>6</v>
      </c>
      <c r="AG96" s="4" t="s">
        <v>487</v>
      </c>
    </row>
    <row r="97" spans="32:33" x14ac:dyDescent="0.25">
      <c r="AF97" s="4" t="s">
        <v>6</v>
      </c>
      <c r="AG97" s="4" t="s">
        <v>488</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511</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508</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2023-08-07T13:53:19Z</cp:lastPrinted>
  <dcterms:created xsi:type="dcterms:W3CDTF">2015-06-05T18:19:34Z</dcterms:created>
  <dcterms:modified xsi:type="dcterms:W3CDTF">2023-08-24T07:45:15Z</dcterms:modified>
</cp:coreProperties>
</file>