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2A85B26D-797F-4BB6-9C9B-3343FA4E0A6D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E64" i="1" s="1"/>
  <c r="E65" i="1" s="1"/>
  <c r="E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AC66" i="1" l="1"/>
  <c r="P66" i="1"/>
  <c r="AC67" i="1" s="1"/>
  <c r="R66" i="1"/>
  <c r="R67" i="1"/>
  <c r="R64" i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6" i="1" l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66" i="1" l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F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AC47" i="1"/>
  <c r="AB23" i="1"/>
  <c r="AC46" i="1"/>
  <c r="AB47" i="1"/>
  <c r="M41" i="1"/>
  <c r="L41" i="1"/>
  <c r="K66" i="1" l="1"/>
  <c r="X67" i="1" s="1"/>
  <c r="X2" i="1"/>
  <c r="X60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X53" i="1" l="1"/>
  <c r="X47" i="1"/>
  <c r="X48" i="1"/>
  <c r="X58" i="1"/>
  <c r="X42" i="1"/>
  <c r="X39" i="1"/>
  <c r="X52" i="1"/>
  <c r="X49" i="1"/>
  <c r="X54" i="1"/>
  <c r="X61" i="1"/>
  <c r="X56" i="1"/>
  <c r="X65" i="1"/>
  <c r="X55" i="1"/>
  <c r="X40" i="1"/>
  <c r="X51" i="1"/>
  <c r="X43" i="1"/>
  <c r="X41" i="1"/>
  <c r="X45" i="1"/>
  <c r="X50" i="1"/>
  <c r="X46" i="1"/>
  <c r="X44" i="1"/>
  <c r="X57" i="1"/>
  <c r="X63" i="1"/>
  <c r="X59" i="1"/>
  <c r="X62" i="1"/>
  <c r="X64" i="1"/>
  <c r="X66" i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7" i="1" s="1"/>
  <c r="T2" i="1"/>
  <c r="G61" i="1"/>
  <c r="AA61" i="1"/>
  <c r="AA63" i="1"/>
  <c r="AA53" i="1"/>
  <c r="AA18" i="1"/>
  <c r="AA3" i="1"/>
  <c r="AA26" i="1"/>
  <c r="AA54" i="1"/>
  <c r="AA30" i="1"/>
  <c r="AA46" i="1"/>
  <c r="AA43" i="1"/>
  <c r="AA36" i="1"/>
  <c r="AA44" i="1"/>
  <c r="AA28" i="1"/>
  <c r="AA48" i="1"/>
  <c r="AA6" i="1"/>
  <c r="AA9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33" i="1" l="1"/>
  <c r="AA17" i="1"/>
  <c r="AA51" i="1"/>
  <c r="AA13" i="1"/>
  <c r="AA20" i="1"/>
  <c r="AA40" i="1"/>
  <c r="AA8" i="1"/>
  <c r="AA4" i="1"/>
  <c r="AA39" i="1"/>
  <c r="AA55" i="1"/>
  <c r="AA34" i="1"/>
  <c r="AA14" i="1"/>
  <c r="AA11" i="1"/>
  <c r="AA56" i="1"/>
  <c r="AA59" i="1"/>
  <c r="AA65" i="1"/>
  <c r="AA10" i="1"/>
  <c r="AA38" i="1"/>
  <c r="AA19" i="1"/>
  <c r="AA7" i="1"/>
  <c r="AA32" i="1"/>
  <c r="AA45" i="1"/>
  <c r="AA41" i="1"/>
  <c r="AA35" i="1"/>
  <c r="AA25" i="1"/>
  <c r="AA50" i="1"/>
  <c r="AA52" i="1"/>
  <c r="AA15" i="1"/>
  <c r="AA21" i="1"/>
  <c r="AA24" i="1"/>
  <c r="AA23" i="1"/>
  <c r="AA49" i="1"/>
  <c r="AA5" i="1"/>
  <c r="AA42" i="1"/>
  <c r="AA37" i="1"/>
  <c r="AA12" i="1"/>
  <c r="AA16" i="1"/>
  <c r="AA31" i="1"/>
  <c r="AA27" i="1"/>
  <c r="AA22" i="1"/>
  <c r="AA47" i="1"/>
  <c r="AA29" i="1"/>
  <c r="AA57" i="1"/>
  <c r="AA58" i="1"/>
  <c r="AA60" i="1"/>
  <c r="AA62" i="1"/>
  <c r="AA64" i="1"/>
  <c r="AA66" i="1"/>
  <c r="G62" i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4" i="1"/>
  <c r="T3" i="1"/>
  <c r="M56" i="1"/>
  <c r="M57" i="1" s="1"/>
  <c r="L54" i="1"/>
  <c r="G66" i="1" l="1"/>
  <c r="T67" i="1" s="1"/>
  <c r="T45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T59" i="1" l="1"/>
  <c r="T12" i="1"/>
  <c r="T27" i="1"/>
  <c r="T15" i="1"/>
  <c r="T6" i="1"/>
  <c r="T36" i="1"/>
  <c r="T63" i="1"/>
  <c r="T20" i="1"/>
  <c r="T44" i="1"/>
  <c r="T28" i="1"/>
  <c r="T22" i="1"/>
  <c r="T60" i="1"/>
  <c r="T29" i="1"/>
  <c r="T56" i="1"/>
  <c r="T32" i="1"/>
  <c r="T62" i="1"/>
  <c r="T18" i="1"/>
  <c r="T46" i="1"/>
  <c r="T8" i="1"/>
  <c r="T17" i="1"/>
  <c r="T61" i="1"/>
  <c r="T11" i="1"/>
  <c r="T66" i="1"/>
  <c r="T21" i="1"/>
  <c r="T37" i="1"/>
  <c r="T9" i="1"/>
  <c r="T5" i="1"/>
  <c r="T55" i="1"/>
  <c r="T52" i="1"/>
  <c r="T41" i="1"/>
  <c r="T13" i="1"/>
  <c r="T33" i="1"/>
  <c r="T10" i="1"/>
  <c r="T26" i="1"/>
  <c r="T25" i="1"/>
  <c r="T7" i="1"/>
  <c r="T47" i="1"/>
  <c r="T53" i="1"/>
  <c r="T38" i="1"/>
  <c r="T40" i="1"/>
  <c r="T31" i="1"/>
  <c r="T58" i="1"/>
  <c r="T57" i="1"/>
  <c r="T23" i="1"/>
  <c r="T35" i="1"/>
  <c r="T49" i="1"/>
  <c r="T64" i="1"/>
  <c r="T19" i="1"/>
  <c r="T48" i="1"/>
  <c r="T51" i="1"/>
  <c r="T14" i="1"/>
  <c r="T16" i="1"/>
  <c r="T34" i="1"/>
  <c r="T24" i="1"/>
  <c r="T42" i="1"/>
  <c r="T54" i="1"/>
  <c r="T43" i="1"/>
  <c r="T39" i="1"/>
  <c r="T50" i="1"/>
  <c r="T30" i="1"/>
  <c r="T65" i="1"/>
  <c r="L66" i="1"/>
  <c r="Y67" i="1" s="1"/>
  <c r="M61" i="1"/>
  <c r="Y57" i="1"/>
  <c r="Y60" i="1"/>
  <c r="Y20" i="1" l="1"/>
  <c r="Y63" i="1"/>
  <c r="Y61" i="1"/>
  <c r="Y65" i="1"/>
  <c r="Y62" i="1"/>
  <c r="Y59" i="1"/>
  <c r="Y56" i="1"/>
  <c r="Y58" i="1"/>
  <c r="Y64" i="1"/>
  <c r="Y66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27" i="1" s="1"/>
  <c r="Z64" i="1"/>
  <c r="Z60" i="1"/>
  <c r="Z16" i="1"/>
  <c r="Z35" i="1" l="1"/>
  <c r="Z54" i="1"/>
  <c r="Z4" i="1"/>
  <c r="Z2" i="1"/>
  <c r="Z15" i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<sst xmlns="http://schemas.openxmlformats.org/spreadsheetml/2006/main" count="873" uniqueCount="526">
  <si>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</si>
  <si>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</si>
  <si>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</si>
  <si>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</si>
  <si>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</si>
  <si>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</si>
  <si>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</si>
  <si>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</si>
  <si>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</si>
  <si>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</si>
  <si>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</si>
  <si>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</si>
  <si>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</si>
  <si>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</si>
  <si>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</si>
  <si>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</si>
  <si>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</si>
  <si>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</si>
  <si>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</si>
  <si>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</si>
  <si>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</si>
  <si>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</si>
  <si>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</si>
  <si>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</si>
  <si>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</si>
  <si>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</si>
  <si>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</si>
  <si>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</si>
  <si>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</si>
  <si>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</si>
  <si>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</si>
  <si>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</si>
  <si>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</si>
  <si>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</si>
  <si>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</si>
  <si>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</si>
  <si>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</si>
  <si>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</si>
  <si>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</si>
  <si>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</si>
  <si>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</si>
  <si>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</si>
  <si>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</si>
  <si>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</si>
  <si>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</si>
  <si>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</si>
  <si>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</si>
  <si>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</si>
  <si>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</si>
  <si>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</si>
  <si>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</si>
  <si>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</si>
  <si>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</si>
  <si>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</si>
  <si>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</si>
  <si>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</si>
  <si>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</si>
  <si>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</si>
  <si>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</si>
  <si>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</si>
  <si>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</si>
  <si>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</si>
  <si>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</si>
  <si>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</si>
  <si>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</si>
  <si>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</si>
  <si>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</si>
  <si>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</si>
  <si>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</si>
  <si>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</si>
  <si>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</si>
  <si>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</si>
  <si>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</si>
  <si>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</si>
  <si>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</si>
  <si>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</si>
  <si>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</si>
  <si>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</si>
  <si>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</si>
  <si>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</si>
  <si>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</si>
  <si>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</si>
  <si>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</si>
  <si>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</si>
  <si>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</si>
  <si>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</si>
  <si>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</si>
  <si>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</si>
  <si>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</si>
  <si>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</si>
  <si>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</si>
  <si>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</si>
  <si>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</si>
  <si>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</si>
  <si>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</si>
  <si>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</si>
  <si>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</si>
  <si>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</si>
  <si>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</si>
  <si>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</si>
  <si>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</si>
  <si>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</si>
  <si>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</si>
  <si>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</si>
  <si>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</si>
  <si>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</si>
  <si>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</si>
  <si>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</si>
  <si>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</si>
  <si>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</si>
  <si>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</si>
  <si>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</si>
  <si>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</si>
  <si>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</si>
  <si>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</si>
  <si>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</si>
  <si>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</si>
  <si>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</si>
  <si>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</si>
  <si>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</si>
  <si>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</si>
  <si>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</si>
  <si>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</si>
  <si>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</si>
  <si>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</si>
  <si>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</si>
  <si>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</si>
  <si>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</si>
  <si>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</si>
  <si>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</si>
  <si>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</si>
  <si>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</si>
  <si>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</si>
  <si>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</si>
  <si>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</si>
  <si>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</si>
  <si>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</si>
  <si>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</si>
  <si>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</si>
  <si>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</si>
  <si>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</si>
  <si>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</si>
  <si>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</si>
  <si>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</si>
  <si>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</si>
  <si>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</si>
  <si>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</si>
  <si>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</si>
  <si>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</si>
  <si>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</si>
  <si>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</si>
  <si>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</si>
  <si>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</si>
  <si>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</si>
  <si>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</si>
  <si>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</si>
  <si>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</si>
  <si>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</si>
  <si>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</si>
  <si>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</si>
  <si>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</si>
  <si>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</si>
  <si>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</si>
  <si>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</si>
  <si>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</si>
  <si>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</si>
  <si>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</si>
  <si>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</si>
  <si>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</si>
  <si>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</si>
  <si>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</si>
  <si>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</si>
  <si>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</si>
  <si>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</si>
  <si>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</si>
  <si>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</si>
  <si>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</si>
  <si>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</si>
  <si>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</si>
  <si>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</si>
  <si>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</si>
  <si>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</si>
  <si>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</si>
  <si>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</si>
  <si>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</si>
  <si>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</si>
  <si>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</si>
  <si>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</si>
  <si>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</si>
  <si>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</si>
  <si>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</si>
  <si>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</si>
  <si>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</si>
  <si>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</si>
  <si>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</si>
  <si>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</si>
  <si>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</si>
  <si>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</si>
  <si>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</si>
  <si>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</si>
  <si>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</si>
  <si>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</si>
  <si>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</si>
  <si>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</si>
  <si>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</si>
  <si>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</si>
  <si>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</si>
  <si>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</si>
  <si>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</si>
  <si>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</si>
  <si>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</si>
  <si>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</si>
  <si>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</si>
  <si>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</si>
  <si>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</si>
  <si>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</si>
  <si>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</si>
  <si>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</si>
  <si>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</si>
  <si>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</si>
  <si>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</si>
  <si>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</si>
  <si>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</si>
  <si>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</si>
  <si>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</si>
  <si>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</si>
  <si>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</si>
  <si>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</si>
  <si>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</si>
  <si>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</si>
  <si>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</si>
  <si>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</si>
  <si>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</si>
  <si>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</si>
  <si>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</si>
  <si>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</si>
  <si>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</si>
  <si>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</si>
  <si>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</si>
  <si>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</si>
  <si>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</si>
  <si>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</si>
  <si>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</si>
  <si>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</si>
  <si>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</si>
  <si>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</si>
  <si>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</si>
  <si>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</si>
  <si>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</si>
  <si>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</si>
  <si>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</si>
  <si>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</si>
  <si>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</si>
  <si>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</si>
  <si>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</si>
  <si>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</si>
  <si>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</si>
  <si>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</si>
  <si>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</si>
  <si>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</si>
  <si>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</si>
  <si>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</si>
  <si>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</si>
  <si>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</si>
  <si>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</si>
  <si>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</si>
  <si>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</si>
  <si>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</si>
  <si>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</si>
  <si>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</si>
  <si>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</si>
  <si>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</si>
  <si>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</si>
  <si>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</si>
  <si>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</si>
  <si>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</si>
  <si>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</si>
  <si>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</si>
  <si>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</si>
  <si>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</si>
  <si>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</si>
  <si>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</si>
  <si>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</si>
  <si>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</si>
  <si>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</si>
  <si>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</si>
  <si>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</si>
  <si>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</si>
  <si>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</si>
  <si>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</si>
  <si>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</si>
  <si>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</si>
  <si>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</si>
  <si>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</si>
  <si>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</si>
  <si>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</si>
  <si>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</si>
  <si>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</si>
  <si>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</si>
  <si>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</si>
  <si>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</si>
  <si>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</si>
  <si>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</si>
  <si>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</si>
  <si>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</si>
  <si>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</si>
  <si>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</si>
  <si>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</si>
  <si>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</si>
  <si>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</si>
  <si>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</si>
  <si>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</si>
  <si>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</si>
  <si>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</si>
  <si>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</si>
  <si>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</si>
  <si>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</si>
  <si>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</si>
  <si>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</si>
  <si>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</si>
  <si>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</si>
  <si>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</si>
  <si>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</si>
  <si>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</si>
  <si>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</si>
  <si>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</si>
  <si>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</si>
  <si>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</si>
  <si>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</si>
  <si>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</si>
  <si>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</si>
  <si>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</si>
  <si>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</si>
  <si>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</si>
  <si>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</si>
  <si>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</si>
  <si>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</si>
  <si>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</si>
  <si>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</si>
  <si>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</si>
  <si>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</si>
  <si>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</si>
  <si>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</si>
  <si>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</si>
  <si>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</si>
  <si>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</si>
  <si>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</si>
  <si>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</si>
  <si>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</si>
  <si>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</si>
  <si>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</si>
  <si>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</si>
  <si>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</si>
  <si>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</si>
  <si>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</si>
  <si>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</si>
  <si>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</si>
  <si>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</si>
  <si>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</si>
  <si>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</si>
  <si>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</si>
  <si>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</si>
  <si>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</si>
  <si>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</si>
  <si>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</si>
  <si>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</si>
  <si>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</si>
  <si>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</si>
  <si>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</si>
  <si>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</si>
  <si>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</si>
  <si>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</si>
  <si>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</si>
  <si>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</si>
  <si>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</si>
  <si>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</si>
  <si>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</si>
  <si>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</si>
  <si>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</si>
  <si>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</si>
  <si>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</si>
  <si>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</si>
  <si>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</si>
  <si>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</si>
  <si>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</si>
  <si>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</si>
  <si>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</si>
  <si>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</si>
  <si>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</si>
  <si>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</si>
  <si>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</si>
  <si>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</si>
  <si>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</si>
  <si>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</si>
  <si>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</si>
  <si>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</si>
  <si>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</si>
  <si>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</si>
  <si>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</si>
  <si>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</si>
  <si>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</si>
  <si>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</si>
  <si>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</si>
  <si>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</si>
  <si>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</si>
  <si>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</si>
  <si>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</si>
  <si>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</si>
  <si>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</si>
  <si>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</si>
  <si>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</si>
  <si>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</si>
  <si>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</si>
  <si>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</si>
  <si>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</si>
  <si>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</si>
  <si>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</si>
  <si>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</si>
  <si>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</si>
  <si>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</si>
  <si>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</si>
  <si>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</si>
  <si>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</si>
  <si>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</si>
  <si>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</si>
  <si>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</si>
  <si>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</si>
  <si>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</si>
  <si>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</si>
  <si>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</si>
  <si>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</si>
  <si>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</si>
  <si>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</si>
  <si>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</si>
  <si>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</si>
  <si>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</si>
  <si>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</si>
  <si>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</si>
  <si>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</si>
  <si>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</si>
  <si>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</si>
  <si>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</si>
  <si>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</si>
  <si>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</si>
  <si>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</si>
  <si>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</si>
  <si>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</si>
  <si>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</si>
  <si>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</si>
  <si>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</si>
  <si>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</si>
  <si>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</si>
  <si>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</si>
  <si>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</si>
  <si>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</si>
  <si>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</si>
  <si>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</si>
  <si>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</si>
  <si>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</si>
  <si>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</si>
  <si>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</si>
  <si>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</si>
  <si>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</si>
  <si>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</si>
  <si>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</si>
  <si>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</si>
  <si>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</si>
  <si>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</si>
  <si>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</si>
  <si>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</si>
  <si>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</si>
  <si>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</si>
  <si>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</si>
  <si>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</si>
  <si>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</si>
  <si>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</si>
  <si>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</si>
  <si>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</si>
  <si>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</si>
  <si>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</si>
  <si>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</si>
  <si>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</si>
  <si>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</si>
  <si>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</si>
  <si>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</si>
  <si>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</si>
  <si>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</si>
  <si>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</si>
  <si>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</si>
  <si>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</si>
  <si>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</si>
  <si>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</si>
  <si>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</si>
  <si>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</si>
  <si>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</si>
  <si>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</si>
  <si>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</si>
  <si>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</si>
  <si>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</si>
  <si>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</si>
  <si>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</si>
  <si>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</si>
  <si>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</si>
  <si>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</si>
  <si>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</si>
  <si>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</si>
  <si>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</si>
  <si>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</si>
  <si>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</si>
  <si>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</si>
  <si>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>Правый</t>
  </si>
  <si>
    <t>50 ml</t>
  </si>
  <si>
    <t>Совместно с д/кардиологом: с учетом клинических данных, ЭКГ и КАГ рекомендована ЧТКА ПКА.</t>
  </si>
  <si>
    <t>43:00</t>
  </si>
  <si>
    <t>Аникин В.Г.</t>
  </si>
  <si>
    <t>лучевой</t>
  </si>
  <si>
    <t>Извлечён</t>
  </si>
  <si>
    <t>250 ml</t>
  </si>
  <si>
    <t>неровности контуров</t>
  </si>
  <si>
    <t>стеноз проксимального сегмента 30%, на границе проксимального и среднего сегментов стеноз  70%. Антеградный кровоток ближе кTIMI III (за счёт выраженной гипотонии)</t>
  </si>
  <si>
    <t>бассейн представлен доминантной ВТК со стенозом проксимальной трети 70%. Антеградный кровоток ближе кTIMI III (за счёт выраженной гипотонии)</t>
  </si>
  <si>
    <t>артерия крупная. Стеноз проксимального сегмента 60%. Тотальная окклюзия на уровне среднего сегмента, стенозы дистального сегмента 60%. TTG4.   Антеградный кровоток TIMI 0. Колатеральный кровоток не определяется.</t>
  </si>
  <si>
    <t>4,0 - 20</t>
  </si>
  <si>
    <t xml:space="preserve">Заведующий отделения: Д.В. Карчевский </t>
  </si>
  <si>
    <t>Устье ствола ПКА катетеризировано проводниковым катетером Launcher JR 4,0 6Fr. Коронарные проводники Fielder 2 шт. на БК Колибри 2.0-15  удалось провести в дистальный сегмент ПКА. Выполнена реканализаци артерии  и предилатация окклюзирующего стеноза БК Колибри 2.0-15 БК + БК NC Колибри 3.0-15, а так же аспирационным катетером Hunter 6F аспирирован крупный тромб 2,5-20 мм. В зону  стенозов дистального, среднего и проксимального сегментов  последовательно с оверлаппингом  позиционированы и имплантированы DES Resolute Integtity 3.0-38 мм, давлением 19 атм., DES Resolute Integtity 3.5-38 мм, DES Resolute Integtity 4.0-30 мм давлением по 16 атм. Постдилатация стентов БК NC Колибри 4.0-20, давлением 16-18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восстановлен до TIMI III. Ангиографический удовлетворительный. Пациент в стабильном состоянии транспортируется в ПРИТ для дальнейшего наблюдения и лечения.</t>
  </si>
  <si>
    <t>1) Строгий контроль места пункции. 2) Строгий постельный режим 24 часа.3) С учётом массивного тромбоза коронарной артерии рекомендована инфузия  эптифибатида  в/в кап.не менее 12 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</si>
</sst>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sz val="10"/>
      <color theme="1"/>
      <name val="Aharoni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70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K15" sqref="K15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45196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4.5138888888888888E-2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4.8611111111111112E-2</v>
      </c>
      <c r="C10" s="55"/>
      <c r="D10" s="95" t="s">
        <v>173</v>
      </c>
      <c r="E10" s="93"/>
      <c r="F10" s="93"/>
      <c r="G10" s="24" t="s">
        <v>169</v>
      </c>
      <c r="H10" s="26"/>
    </row>
    <row r="11" spans="1:8" ht="17.25" thickTop="1" thickBot="1" x14ac:dyDescent="0.3">
      <c r="A11" s="89" t="s">
        <v>192</v>
      </c>
      <c r="B11" s="201" t="s">
        <v>514</v>
      </c>
      <c r="C11" s="8"/>
      <c r="D11" s="95" t="s">
        <v>170</v>
      </c>
      <c r="E11" s="93"/>
      <c r="F11" s="93"/>
      <c r="G11" s="24" t="s">
        <v>253</v>
      </c>
      <c r="H11" s="26"/>
    </row>
    <row r="12" spans="1:8" ht="16.5" thickTop="1" x14ac:dyDescent="0.25">
      <c r="A12" s="81" t="s">
        <v>8</v>
      </c>
      <c r="B12" s="82">
        <v>23087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 x14ac:dyDescent="0.25">
      <c r="A13" s="15" t="s">
        <v>10</v>
      </c>
      <c r="B13" s="30">
        <f>DATEDIF(B12,B8,"y")</f>
        <v>60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26388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513</v>
      </c>
    </row>
    <row r="16" spans="1:8" ht="15.6" customHeight="1" x14ac:dyDescent="0.25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15300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29.07</v>
      </c>
    </row>
    <row r="18" spans="1:8" ht="14.45" customHeight="1" x14ac:dyDescent="0.25">
      <c r="A18" s="57" t="s">
        <v>188</v>
      </c>
      <c r="B18" s="87" t="s">
        <v>510</v>
      </c>
      <c r="D18" s="28" t="s">
        <v>210</v>
      </c>
      <c r="E18" s="28"/>
      <c r="F18" s="28"/>
      <c r="G18" s="85" t="s">
        <v>189</v>
      </c>
      <c r="H18" s="86" t="s">
        <v>515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518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519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520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521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512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516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K45" sqref="K45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216</v>
      </c>
      <c r="D8" s="234"/>
      <c r="E8" s="234"/>
      <c r="F8" s="191">
        <v>3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0"/>
      <c r="C10" s="238"/>
      <c r="D10" s="238"/>
      <c r="E10" s="238"/>
      <c r="F10" s="195"/>
      <c r="G10" s="118"/>
      <c r="H10" s="39"/>
    </row>
    <row r="11" spans="1:8" x14ac:dyDescent="0.25">
      <c r="A11" s="193"/>
      <c r="B11" s="198"/>
      <c r="C11" s="194">
        <f>SUM(F8:F10)</f>
        <v>3</v>
      </c>
      <c r="H11" s="39"/>
    </row>
    <row r="12" spans="1:8" ht="18.75" x14ac:dyDescent="0.25">
      <c r="A12" s="75" t="s">
        <v>191</v>
      </c>
      <c r="B12" s="20">
        <f>КАГ!B8</f>
        <v>45196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4.8611111111111112E-2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0.12708333333333333</v>
      </c>
      <c r="C14" s="12"/>
      <c r="D14" s="95" t="s">
        <v>173</v>
      </c>
      <c r="E14" s="93"/>
      <c r="F14" s="93"/>
      <c r="G14" s="80" t="str">
        <f>КАГ!G10</f>
        <v>Трунова А.С.</v>
      </c>
      <c r="H14" s="91" t="str">
        <f>IF(ISBLANK(КАГ!H10),"",КАГ!H10)</f>
        <v/>
      </c>
    </row>
    <row r="15" spans="1:8" ht="16.5" thickBot="1" x14ac:dyDescent="0.3">
      <c r="A15" s="164" t="s">
        <v>389</v>
      </c>
      <c r="B15" s="189">
        <f>IF(B14&lt;B13,B14+1,B14)-B13</f>
        <v>7.8472222222222221E-2</v>
      </c>
      <c r="D15" s="95" t="s">
        <v>170</v>
      </c>
      <c r="E15" s="93"/>
      <c r="F15" s="93"/>
      <c r="G15" s="80" t="str">
        <f>КАГ!G11</f>
        <v>Селезнёв С.А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Аникин В.Г.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23087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60</v>
      </c>
      <c r="H18" s="39"/>
    </row>
    <row r="19" spans="1:8" ht="14.45" customHeight="1" x14ac:dyDescent="0.25">
      <c r="A19" s="15" t="s">
        <v>12</v>
      </c>
      <c r="B19" s="68">
        <f>КАГ!B14</f>
        <v>26388</v>
      </c>
      <c r="C19" s="69"/>
      <c r="D19" s="69"/>
      <c r="E19" s="69"/>
      <c r="F19" s="69"/>
      <c r="G19" s="166" t="s">
        <v>401</v>
      </c>
      <c r="H19" s="181" t="str">
        <f>КАГ!H15</f>
        <v>43:00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15300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29.07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5.513888888888889E-2</v>
      </c>
    </row>
    <row r="23" spans="1:8" ht="14.45" customHeight="1" x14ac:dyDescent="0.25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1" t="s">
        <v>524</v>
      </c>
      <c r="B25" s="242"/>
      <c r="C25" s="242"/>
      <c r="D25" s="242"/>
      <c r="E25" s="242"/>
      <c r="F25" s="242"/>
      <c r="G25" s="242"/>
      <c r="H25" s="243"/>
    </row>
    <row r="26" spans="1:8" ht="14.45" customHeight="1" x14ac:dyDescent="0.25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 x14ac:dyDescent="0.25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 x14ac:dyDescent="0.25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 x14ac:dyDescent="0.25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 x14ac:dyDescent="0.25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 x14ac:dyDescent="0.25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 x14ac:dyDescent="0.25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 x14ac:dyDescent="0.25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 x14ac:dyDescent="0.25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 x14ac:dyDescent="0.25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 x14ac:dyDescent="0.25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 x14ac:dyDescent="0.25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 x14ac:dyDescent="0.25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395</v>
      </c>
      <c r="B40" s="179" t="s">
        <v>511</v>
      </c>
      <c r="C40" s="120"/>
      <c r="D40" s="245" t="s">
        <v>525</v>
      </c>
      <c r="E40" s="239"/>
      <c r="F40" s="239"/>
      <c r="G40" s="239"/>
      <c r="H40" s="240"/>
    </row>
    <row r="41" spans="1:12" ht="14.45" customHeight="1" x14ac:dyDescent="0.25">
      <c r="A41" s="32"/>
      <c r="B41" s="28"/>
      <c r="C41" s="120"/>
      <c r="D41" s="239"/>
      <c r="E41" s="239"/>
      <c r="F41" s="239"/>
      <c r="G41" s="239"/>
      <c r="H41" s="240"/>
    </row>
    <row r="42" spans="1:12" ht="14.45" customHeight="1" x14ac:dyDescent="0.25">
      <c r="A42" s="32"/>
      <c r="B42" s="28"/>
      <c r="C42" s="120"/>
      <c r="D42" s="239"/>
      <c r="E42" s="239"/>
      <c r="F42" s="239"/>
      <c r="G42" s="239"/>
      <c r="H42" s="240"/>
    </row>
    <row r="43" spans="1:12" ht="14.45" customHeight="1" x14ac:dyDescent="0.25">
      <c r="A43" s="32"/>
      <c r="B43" s="28"/>
      <c r="C43" s="120"/>
      <c r="D43" s="239"/>
      <c r="E43" s="239"/>
      <c r="F43" s="239"/>
      <c r="G43" s="239"/>
      <c r="H43" s="240"/>
    </row>
    <row r="44" spans="1:12" ht="14.45" customHeight="1" x14ac:dyDescent="0.25">
      <c r="A44" s="32"/>
      <c r="B44" s="28"/>
      <c r="C44" s="120"/>
      <c r="D44" s="239"/>
      <c r="E44" s="239"/>
      <c r="F44" s="239"/>
      <c r="G44" s="239"/>
      <c r="H44" s="240"/>
      <c r="L44" s="161"/>
    </row>
    <row r="45" spans="1:12" ht="14.45" customHeight="1" x14ac:dyDescent="0.25">
      <c r="A45" s="32"/>
      <c r="B45" s="28"/>
      <c r="C45" s="120"/>
      <c r="D45" s="239"/>
      <c r="E45" s="239"/>
      <c r="F45" s="239"/>
      <c r="G45" s="239"/>
      <c r="H45" s="240"/>
    </row>
    <row r="46" spans="1:12" ht="14.45" customHeight="1" x14ac:dyDescent="0.25">
      <c r="A46" s="32"/>
      <c r="B46" s="28"/>
      <c r="C46" s="120"/>
      <c r="D46" s="239"/>
      <c r="E46" s="239"/>
      <c r="F46" s="239"/>
      <c r="G46" s="239"/>
      <c r="H46" s="240"/>
    </row>
    <row r="47" spans="1:12" ht="14.45" customHeight="1" x14ac:dyDescent="0.25">
      <c r="A47" s="38"/>
      <c r="C47" s="120"/>
      <c r="D47" s="239"/>
      <c r="E47" s="239"/>
      <c r="F47" s="239"/>
      <c r="G47" s="239"/>
      <c r="H47" s="240"/>
    </row>
    <row r="48" spans="1:12" ht="14.45" customHeight="1" x14ac:dyDescent="0.25">
      <c r="A48" s="38"/>
      <c r="C48" s="120"/>
      <c r="D48" s="239"/>
      <c r="E48" s="239"/>
      <c r="F48" s="239"/>
      <c r="G48" s="239"/>
      <c r="H48" s="240"/>
    </row>
    <row r="49" spans="1:8" ht="14.45" customHeight="1" x14ac:dyDescent="0.25">
      <c r="A49" s="38"/>
      <c r="C49" s="120"/>
      <c r="D49" s="239"/>
      <c r="E49" s="239"/>
      <c r="F49" s="239"/>
      <c r="G49" s="239"/>
      <c r="H49" s="240"/>
    </row>
    <row r="50" spans="1:8" x14ac:dyDescent="0.25">
      <c r="A50" s="62" t="s">
        <v>204</v>
      </c>
      <c r="B50" s="63" t="s">
        <v>517</v>
      </c>
      <c r="H50" s="39"/>
    </row>
    <row r="51" spans="1:8" x14ac:dyDescent="0.25">
      <c r="A51" s="65" t="s">
        <v>206</v>
      </c>
      <c r="B51" s="66" t="s">
        <v>516</v>
      </c>
      <c r="G51" s="74" t="str">
        <f>$G$13</f>
        <v>Щербаков А.С.</v>
      </c>
      <c r="H51" s="64"/>
    </row>
    <row r="52" spans="1:8" x14ac:dyDescent="0.25">
      <c r="A52" s="225" t="s">
        <v>374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H35" sqref="H35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45196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Аникин В.Г.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23087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60</v>
      </c>
    </row>
    <row r="7" spans="1:4" x14ac:dyDescent="0.25">
      <c r="A7" s="38"/>
      <c r="C7" s="101" t="s">
        <v>12</v>
      </c>
      <c r="D7" s="103">
        <f>КАГ!$B$14</f>
        <v>26388</v>
      </c>
    </row>
    <row r="8" spans="1:4" x14ac:dyDescent="0.25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45</v>
      </c>
      <c r="C9" s="105" t="s">
        <v>106</v>
      </c>
      <c r="D9" s="103" t="str">
        <f>КАГ!$B$16</f>
        <v>ОКС с ↑ ST</v>
      </c>
    </row>
    <row r="10" spans="1:4" x14ac:dyDescent="0.25">
      <c r="A10" s="197"/>
      <c r="B10" s="31"/>
      <c r="C10" s="151" t="s">
        <v>13</v>
      </c>
      <c r="D10" s="152">
        <f>КАГ!$B$8</f>
        <v>45196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306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330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314</v>
      </c>
      <c r="C15" s="136"/>
      <c r="D15" s="141">
        <v>2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400</v>
      </c>
      <c r="C16" s="136" t="s">
        <v>522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400</v>
      </c>
      <c r="C17" s="136" t="s">
        <v>417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5" t="s">
        <v>378</v>
      </c>
      <c r="C18" s="136" t="s">
        <v>408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9" s="155" t="s">
        <v>310</v>
      </c>
      <c r="C19" s="183"/>
      <c r="D19" s="141">
        <v>1</v>
      </c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6" t="s">
        <v>323</v>
      </c>
      <c r="C20" s="136" t="s">
        <v>464</v>
      </c>
      <c r="D20" s="141">
        <v>1</v>
      </c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5" t="s">
        <v>323</v>
      </c>
      <c r="C21" s="136" t="s">
        <v>475</v>
      </c>
      <c r="D21" s="141">
        <v>1</v>
      </c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2" s="155" t="s">
        <v>323</v>
      </c>
      <c r="C22" s="136" t="s">
        <v>481</v>
      </c>
      <c r="D22" s="143">
        <v>1</v>
      </c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523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371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A2" sqref="A2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2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2" s="115" t="str">
        <f>IFERROR(INDEX(Расходка[Наименование расходного материала],MATCH(Расходка[[#This Row],[№]],Поиск_расходки[Индекс6],0)),"")</f>
        <v>Колибри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 x14ac:dyDescent="0.25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0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/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0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/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 x14ac:dyDescent="0.25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0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/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0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/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0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/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 x14ac:dyDescent="0.25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0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/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0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/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1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0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/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1</v>
      </c>
      <c r="I11" s="116">
        <f>IF(ISNUMBER(SEARCH('Карта учёта'!$B$17,Расходка[[#This Row],[Наименование расходного материала]])),MAX($I$1:I10)+1,0)</f>
        <v>1</v>
      </c>
      <c r="J11" s="116">
        <f>IF(ISNUMBER(SEARCH('Карта учёта'!$B$18,Расходка[[#This Row],[Наименование расходного материала]])),MAX($J$1:J10)+1,0)</f>
        <v>2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/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0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/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0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/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0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/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0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/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 x14ac:dyDescent="0.25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0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/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 x14ac:dyDescent="0.2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0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/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 x14ac:dyDescent="0.2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0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/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 x14ac:dyDescent="0.2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0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/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 x14ac:dyDescent="0.2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0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/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 x14ac:dyDescent="0.2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/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 x14ac:dyDescent="0.25">
      <c r="A22">
        <v>21</v>
      </c>
      <c r="B22" t="s">
        <v>306</v>
      </c>
      <c r="C22" s="1" t="s">
        <v>306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0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/>
      </c>
      <c r="AB22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2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2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2" s="4" t="s">
        <v>5</v>
      </c>
      <c r="AG22" s="4" t="s">
        <v>423</v>
      </c>
    </row>
    <row r="23" spans="1:35" x14ac:dyDescent="0.2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0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/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 x14ac:dyDescent="0.2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0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/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 x14ac:dyDescent="0.2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0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/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 x14ac:dyDescent="0.2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0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/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 x14ac:dyDescent="0.2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0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/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 x14ac:dyDescent="0.2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0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/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 x14ac:dyDescent="0.2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0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/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 x14ac:dyDescent="0.2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0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/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 x14ac:dyDescent="0.2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/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 x14ac:dyDescent="0.2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0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/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 x14ac:dyDescent="0.25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0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/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 x14ac:dyDescent="0.25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0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/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 x14ac:dyDescent="0.25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0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/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 x14ac:dyDescent="0.25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0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/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 x14ac:dyDescent="0.25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0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/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 x14ac:dyDescent="0.25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0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/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 x14ac:dyDescent="0.25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0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/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 x14ac:dyDescent="0.25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0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/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 x14ac:dyDescent="0.25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/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 x14ac:dyDescent="0.25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0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/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 x14ac:dyDescent="0.25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0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/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 x14ac:dyDescent="0.25">
      <c r="A44">
        <v>43</v>
      </c>
      <c r="B44" t="s">
        <v>3</v>
      </c>
      <c r="C44" t="s">
        <v>346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0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/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440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0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/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441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0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/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442</v>
      </c>
    </row>
    <row r="47" spans="1:33" x14ac:dyDescent="0.25">
      <c r="A47">
        <v>46</v>
      </c>
      <c r="B47" t="s">
        <v>6</v>
      </c>
      <c r="C47" s="158" t="s">
        <v>345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0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/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443</v>
      </c>
    </row>
    <row r="48" spans="1:33" x14ac:dyDescent="0.25">
      <c r="A48">
        <v>47</v>
      </c>
      <c r="B48" t="s">
        <v>6</v>
      </c>
      <c r="C48" s="158" t="s">
        <v>344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0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/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444</v>
      </c>
    </row>
    <row r="49" spans="1:33" x14ac:dyDescent="0.25">
      <c r="A49">
        <v>48</v>
      </c>
      <c r="B49" t="s">
        <v>6</v>
      </c>
      <c r="C49" s="131" t="s">
        <v>323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1</v>
      </c>
      <c r="M49" s="116">
        <f>IF(ISNUMBER(SEARCH('Карта учёта'!$B$21,Расходка[[#This Row],[Наименование расходного материала]])),MAX($M$1:M48)+1,0)</f>
        <v>1</v>
      </c>
      <c r="N49" s="116">
        <f>IF(ISNUMBER(SEARCH('Карта учёта'!$B$22,Расходка[[#This Row],[Наименование расходного материала]])),MAX($N$1:N48)+1,0)</f>
        <v>1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/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445</v>
      </c>
    </row>
    <row r="50" spans="1:33" x14ac:dyDescent="0.25">
      <c r="A50">
        <v>49</v>
      </c>
      <c r="B50" t="s">
        <v>6</v>
      </c>
      <c r="C50" t="s">
        <v>357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0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/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446</v>
      </c>
    </row>
    <row r="51" spans="1:33" x14ac:dyDescent="0.25">
      <c r="A51">
        <v>50</v>
      </c>
      <c r="B51" t="s">
        <v>6</v>
      </c>
      <c r="C51" s="162" t="s">
        <v>388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/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447</v>
      </c>
    </row>
    <row r="52" spans="1:33" x14ac:dyDescent="0.25">
      <c r="A52">
        <v>51</v>
      </c>
      <c r="B52" t="s">
        <v>6</v>
      </c>
      <c r="C52" t="s">
        <v>387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0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/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448</v>
      </c>
    </row>
    <row r="53" spans="1:33" x14ac:dyDescent="0.25">
      <c r="A53">
        <v>52</v>
      </c>
      <c r="B53" t="s">
        <v>95</v>
      </c>
      <c r="C53" s="1" t="s">
        <v>324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0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/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449</v>
      </c>
    </row>
    <row r="54" spans="1:33" x14ac:dyDescent="0.25">
      <c r="A54">
        <v>53</v>
      </c>
      <c r="B54" t="s">
        <v>95</v>
      </c>
      <c r="C54" s="1" t="s">
        <v>343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0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/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450</v>
      </c>
    </row>
    <row r="55" spans="1:33" x14ac:dyDescent="0.25">
      <c r="A55">
        <v>54</v>
      </c>
      <c r="B55" t="s">
        <v>4</v>
      </c>
      <c r="C55" t="s">
        <v>350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0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/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451</v>
      </c>
    </row>
    <row r="56" spans="1:33" x14ac:dyDescent="0.25">
      <c r="A56">
        <v>55</v>
      </c>
      <c r="B56" t="s">
        <v>4</v>
      </c>
      <c r="C56" t="s">
        <v>351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0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/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452</v>
      </c>
    </row>
    <row r="57" spans="1:33" x14ac:dyDescent="0.25">
      <c r="A57">
        <v>56</v>
      </c>
      <c r="B57" t="s">
        <v>4</v>
      </c>
      <c r="C57" t="s">
        <v>325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0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/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453</v>
      </c>
    </row>
    <row r="58" spans="1:33" x14ac:dyDescent="0.25">
      <c r="A58">
        <v>57</v>
      </c>
      <c r="B58" t="s">
        <v>4</v>
      </c>
      <c r="C58" t="s">
        <v>326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0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/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454</v>
      </c>
    </row>
    <row r="59" spans="1:33" x14ac:dyDescent="0.25">
      <c r="A59">
        <v>58</v>
      </c>
      <c r="B59" t="s">
        <v>4</v>
      </c>
      <c r="C59" t="s">
        <v>327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0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/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455</v>
      </c>
    </row>
    <row r="60" spans="1:33" x14ac:dyDescent="0.25">
      <c r="A60">
        <v>59</v>
      </c>
      <c r="B60" t="s">
        <v>4</v>
      </c>
      <c r="C60" t="s">
        <v>328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0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/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456</v>
      </c>
    </row>
    <row r="61" spans="1:33" x14ac:dyDescent="0.25">
      <c r="A61">
        <v>60</v>
      </c>
      <c r="B61" t="s">
        <v>4</v>
      </c>
      <c r="C61" t="s">
        <v>334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/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417</v>
      </c>
    </row>
    <row r="62" spans="1:33" x14ac:dyDescent="0.25">
      <c r="A62">
        <v>61</v>
      </c>
      <c r="B62" t="s">
        <v>4</v>
      </c>
      <c r="C62" t="s">
        <v>329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0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/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457</v>
      </c>
    </row>
    <row r="63" spans="1:33" x14ac:dyDescent="0.25">
      <c r="A63">
        <v>62</v>
      </c>
      <c r="B63" t="s">
        <v>4</v>
      </c>
      <c r="C63" t="s">
        <v>330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0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/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458</v>
      </c>
    </row>
    <row r="64" spans="1:33" x14ac:dyDescent="0.25">
      <c r="A64">
        <v>63</v>
      </c>
      <c r="B64" t="s">
        <v>4</v>
      </c>
      <c r="C64" t="s">
        <v>340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0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/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459</v>
      </c>
    </row>
    <row r="65" spans="1:33" x14ac:dyDescent="0.25">
      <c r="A65">
        <v>64</v>
      </c>
      <c r="B65" t="s">
        <v>4</v>
      </c>
      <c r="C65" t="s">
        <v>339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0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/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460</v>
      </c>
    </row>
    <row r="66" spans="1:33" x14ac:dyDescent="0.25">
      <c r="A66">
        <v>65</v>
      </c>
      <c r="B66" t="s">
        <v>301</v>
      </c>
      <c r="C66" s="1" t="s">
        <v>331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0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/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461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0</v>
      </c>
      <c r="L67" s="199">
        <f>IF(ISNUMBER(SEARCH('Карта учёта'!$B$20,Расходка[[#This Row],[Наименование расходного материала]])),MAX($L$1:L66)+1,0)</f>
        <v>0</v>
      </c>
      <c r="M67" s="199">
        <f>IF(ISNUMBER(SEARCH('Карта учёта'!$B$21,Расходка[[#This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462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0</v>
      </c>
      <c r="L68" s="199">
        <f>IF(ISNUMBER(SEARCH('Карта учёта'!$B$20,Расходка[[#This Row],[Наименование расходного материала]])),MAX($L$1:L67)+1,0)</f>
        <v>0</v>
      </c>
      <c r="M68" s="199">
        <f>IF(ISNUMBER(SEARCH('Карта учёта'!$B$21,Расходка[[#This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463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0</v>
      </c>
      <c r="L69" s="199">
        <f>IF(ISNUMBER(SEARCH('Карта учёта'!$B$20,Расходка[[#This Row],[Наименование расходного материала]])),MAX($L$1:L68)+1,0)</f>
        <v>0</v>
      </c>
      <c r="M69" s="199">
        <f>IF(ISNUMBER(SEARCH('Карта учёта'!$B$21,Расходка[[#This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464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0</v>
      </c>
      <c r="L70" s="199">
        <f>IF(ISNUMBER(SEARCH('Карта учёта'!$B$20,Расходка[[#This Row],[Наименование расходного материала]])),MAX($L$1:L69)+1,0)</f>
        <v>0</v>
      </c>
      <c r="M70" s="199">
        <f>IF(ISNUMBER(SEARCH('Карта учёта'!$B$21,Расходка[[#This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465</v>
      </c>
    </row>
    <row r="71" spans="1:33" x14ac:dyDescent="0.25">
      <c r="AF71" s="4" t="s">
        <v>6</v>
      </c>
      <c r="AG71" s="4" t="s">
        <v>420</v>
      </c>
    </row>
    <row r="72" spans="1:33" x14ac:dyDescent="0.25">
      <c r="AF72" s="4" t="s">
        <v>6</v>
      </c>
      <c r="AG72" s="4" t="s">
        <v>466</v>
      </c>
    </row>
    <row r="73" spans="1:33" x14ac:dyDescent="0.25">
      <c r="AF73" s="4" t="s">
        <v>6</v>
      </c>
      <c r="AG73" s="4" t="s">
        <v>421</v>
      </c>
    </row>
    <row r="74" spans="1:33" x14ac:dyDescent="0.25">
      <c r="AF74" s="4" t="s">
        <v>6</v>
      </c>
      <c r="AG74" s="4" t="s">
        <v>467</v>
      </c>
    </row>
    <row r="75" spans="1:33" x14ac:dyDescent="0.25">
      <c r="AF75" s="4" t="s">
        <v>6</v>
      </c>
      <c r="AG75" s="4" t="s">
        <v>468</v>
      </c>
    </row>
    <row r="76" spans="1:33" x14ac:dyDescent="0.25">
      <c r="AF76" s="4" t="s">
        <v>6</v>
      </c>
      <c r="AG76" s="4" t="s">
        <v>469</v>
      </c>
    </row>
    <row r="77" spans="1:33" x14ac:dyDescent="0.25">
      <c r="AF77" s="4" t="s">
        <v>6</v>
      </c>
      <c r="AG77" s="4" t="s">
        <v>470</v>
      </c>
    </row>
    <row r="78" spans="1:33" x14ac:dyDescent="0.25">
      <c r="AF78" s="4" t="s">
        <v>6</v>
      </c>
      <c r="AG78" s="4" t="s">
        <v>471</v>
      </c>
    </row>
    <row r="79" spans="1:33" x14ac:dyDescent="0.25">
      <c r="AF79" s="4" t="s">
        <v>6</v>
      </c>
      <c r="AG79" s="4" t="s">
        <v>472</v>
      </c>
    </row>
    <row r="80" spans="1:33" x14ac:dyDescent="0.25">
      <c r="AF80" s="4" t="s">
        <v>6</v>
      </c>
      <c r="AG80" s="4" t="s">
        <v>473</v>
      </c>
    </row>
    <row r="81" spans="32:33" x14ac:dyDescent="0.25">
      <c r="AF81" s="4" t="s">
        <v>6</v>
      </c>
      <c r="AG81" s="4" t="s">
        <v>474</v>
      </c>
    </row>
    <row r="82" spans="32:33" x14ac:dyDescent="0.25">
      <c r="AF82" s="4" t="s">
        <v>6</v>
      </c>
      <c r="AG82" s="4" t="s">
        <v>475</v>
      </c>
    </row>
    <row r="83" spans="32:33" x14ac:dyDescent="0.25">
      <c r="AF83" s="4" t="s">
        <v>6</v>
      </c>
      <c r="AG83" s="4" t="s">
        <v>476</v>
      </c>
    </row>
    <row r="84" spans="32:33" x14ac:dyDescent="0.25">
      <c r="AF84" s="4" t="s">
        <v>6</v>
      </c>
      <c r="AG84" s="4" t="s">
        <v>427</v>
      </c>
    </row>
    <row r="85" spans="32:33" x14ac:dyDescent="0.25">
      <c r="AF85" s="4" t="s">
        <v>6</v>
      </c>
      <c r="AG85" s="4" t="s">
        <v>428</v>
      </c>
    </row>
    <row r="86" spans="32:33" x14ac:dyDescent="0.25">
      <c r="AF86" s="4" t="s">
        <v>6</v>
      </c>
      <c r="AG86" s="4" t="s">
        <v>477</v>
      </c>
    </row>
    <row r="87" spans="32:33" x14ac:dyDescent="0.25">
      <c r="AF87" s="4" t="s">
        <v>6</v>
      </c>
      <c r="AG87" s="4" t="s">
        <v>478</v>
      </c>
    </row>
    <row r="88" spans="32:33" x14ac:dyDescent="0.25">
      <c r="AF88" s="4" t="s">
        <v>6</v>
      </c>
      <c r="AG88" s="4" t="s">
        <v>479</v>
      </c>
    </row>
    <row r="89" spans="32:33" x14ac:dyDescent="0.25">
      <c r="AF89" s="4" t="s">
        <v>6</v>
      </c>
      <c r="AG89" s="4" t="s">
        <v>480</v>
      </c>
    </row>
    <row r="90" spans="32:33" x14ac:dyDescent="0.25">
      <c r="AF90" s="4" t="s">
        <v>6</v>
      </c>
      <c r="AG90" s="4" t="s">
        <v>481</v>
      </c>
    </row>
    <row r="91" spans="32:33" x14ac:dyDescent="0.25">
      <c r="AF91" s="4" t="s">
        <v>6</v>
      </c>
      <c r="AG91" s="4" t="s">
        <v>482</v>
      </c>
    </row>
    <row r="92" spans="32:33" x14ac:dyDescent="0.25">
      <c r="AF92" s="4" t="s">
        <v>6</v>
      </c>
      <c r="AG92" s="4" t="s">
        <v>483</v>
      </c>
    </row>
    <row r="93" spans="32:33" x14ac:dyDescent="0.25">
      <c r="AF93" s="4" t="s">
        <v>6</v>
      </c>
      <c r="AG93" s="4" t="s">
        <v>484</v>
      </c>
    </row>
    <row r="94" spans="32:33" x14ac:dyDescent="0.25">
      <c r="AF94" s="4" t="s">
        <v>6</v>
      </c>
      <c r="AG94" s="4" t="s">
        <v>431</v>
      </c>
    </row>
    <row r="95" spans="32:33" x14ac:dyDescent="0.25">
      <c r="AF95" s="4" t="s">
        <v>6</v>
      </c>
      <c r="AG95" s="4" t="s">
        <v>432</v>
      </c>
    </row>
    <row r="96" spans="32:33" x14ac:dyDescent="0.25">
      <c r="AF96" s="4" t="s">
        <v>6</v>
      </c>
      <c r="AG96" s="4" t="s">
        <v>485</v>
      </c>
    </row>
    <row r="97" spans="32:33" x14ac:dyDescent="0.25">
      <c r="AF97" s="4" t="s">
        <v>6</v>
      </c>
      <c r="AG97" s="4" t="s">
        <v>486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352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365</v>
      </c>
    </row>
    <row r="38" spans="1:2" x14ac:dyDescent="0.25">
      <c r="A38" t="s">
        <v>170</v>
      </c>
      <c r="B38" t="s">
        <v>508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506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370</v>
      </c>
    </row>
    <row r="54" spans="1:2" x14ac:dyDescent="0.25">
      <c r="A54" t="s">
        <v>303</v>
      </c>
      <c r="B54" t="s">
        <v>366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341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368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384</v>
      </c>
    </row>
    <row r="2" spans="1:1" x14ac:dyDescent="0.25">
      <c r="A2" t="s">
        <v>381</v>
      </c>
    </row>
    <row r="3" spans="1:1" x14ac:dyDescent="0.25">
      <c r="A3" t="s">
        <v>385</v>
      </c>
    </row>
    <row r="4" spans="1:1" x14ac:dyDescent="0.25">
      <c r="A4" t="s">
        <v>386</v>
      </c>
    </row>
    <row r="5" spans="1:1" x14ac:dyDescent="0.25">
      <c r="A5" t="s">
        <v>382</v>
      </c>
    </row>
    <row r="6" spans="1:1" x14ac:dyDescent="0.25">
      <c r="A6" t="s">
        <v>383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2023-09-27T00:45:51Z</cp:lastPrinted>
  <dcterms:created xsi:type="dcterms:W3CDTF">2015-06-05T18:19:34Z</dcterms:created>
  <dcterms:modified xsi:type="dcterms:W3CDTF">2023-09-27T00:49:02Z</dcterms:modified>
</cp:coreProperties>
</file>