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0E4A374F-5313-4C0F-8204-4118FD6188DA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8" i="1"/>
  <c r="R69" i="1"/>
  <c r="R70" i="1"/>
  <c r="S68" i="1"/>
  <c r="S69" i="1"/>
  <c r="S70" i="1"/>
  <c r="T68" i="1"/>
  <c r="T69" i="1"/>
  <c r="T70" i="1"/>
  <c r="U68" i="1"/>
  <c r="U69" i="1"/>
  <c r="U70" i="1"/>
  <c r="V68" i="1"/>
  <c r="V69" i="1"/>
  <c r="V70" i="1"/>
  <c r="W68" i="1"/>
  <c r="W69" i="1"/>
  <c r="W70" i="1"/>
  <c r="X68" i="1"/>
  <c r="X69" i="1"/>
  <c r="X70" i="1"/>
  <c r="Y68" i="1"/>
  <c r="Y69" i="1"/>
  <c r="Y70" i="1"/>
  <c r="Z68" i="1"/>
  <c r="Z69" i="1"/>
  <c r="Z70" i="1"/>
  <c r="AA68" i="1"/>
  <c r="AA69" i="1"/>
  <c r="AA70" i="1"/>
  <c r="AB68" i="1"/>
  <c r="AB69" i="1"/>
  <c r="AB70" i="1"/>
  <c r="AC68" i="1"/>
  <c r="AC69" i="1"/>
  <c r="AC70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F66" i="1" l="1"/>
  <c r="G66" i="1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AC67" i="1" s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6" i="1" l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6" i="1" l="1"/>
  <c r="Q66" i="1"/>
  <c r="AD67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B66" i="1" l="1"/>
  <c r="O66" i="1"/>
  <c r="AB67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6" i="1" l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6" i="1" l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2" i="1" l="1"/>
  <c r="F65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6" i="1" l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X66" i="1" l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7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T65" i="1" s="1"/>
  <c r="T4" i="1"/>
  <c r="T52" i="1"/>
  <c r="T3" i="1"/>
  <c r="T41" i="1"/>
  <c r="M56" i="1"/>
  <c r="M57" i="1" s="1"/>
  <c r="L54" i="1"/>
  <c r="T30" i="1" l="1"/>
  <c r="T67" i="1"/>
  <c r="T50" i="1"/>
  <c r="T56" i="1"/>
  <c r="T39" i="1"/>
  <c r="T55" i="1"/>
  <c r="T43" i="1"/>
  <c r="T36" i="1"/>
  <c r="T54" i="1"/>
  <c r="T5" i="1"/>
  <c r="T42" i="1"/>
  <c r="T29" i="1"/>
  <c r="T24" i="1"/>
  <c r="T9" i="1"/>
  <c r="T34" i="1"/>
  <c r="T12" i="1"/>
  <c r="T16" i="1"/>
  <c r="T37" i="1"/>
  <c r="T14" i="1"/>
  <c r="T60" i="1"/>
  <c r="T51" i="1"/>
  <c r="T21" i="1"/>
  <c r="T48" i="1"/>
  <c r="T6" i="1"/>
  <c r="T19" i="1"/>
  <c r="T66" i="1"/>
  <c r="T64" i="1"/>
  <c r="T22" i="1"/>
  <c r="T49" i="1"/>
  <c r="T11" i="1"/>
  <c r="T35" i="1"/>
  <c r="T45" i="1"/>
  <c r="T23" i="1"/>
  <c r="T61" i="1"/>
  <c r="T57" i="1"/>
  <c r="T28" i="1"/>
  <c r="T58" i="1"/>
  <c r="T17" i="1"/>
  <c r="T31" i="1"/>
  <c r="T15" i="1"/>
  <c r="T40" i="1"/>
  <c r="T8" i="1"/>
  <c r="T38" i="1"/>
  <c r="T44" i="1"/>
  <c r="T53" i="1"/>
  <c r="T46" i="1"/>
  <c r="T47" i="1"/>
  <c r="T59" i="1"/>
  <c r="T7" i="1"/>
  <c r="T18" i="1"/>
  <c r="T25" i="1"/>
  <c r="T20" i="1"/>
  <c r="T26" i="1"/>
  <c r="T62" i="1"/>
  <c r="T10" i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Y66" i="1" l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4" i="1" s="1"/>
  <c r="Z27" i="1"/>
  <c r="Z64" i="1"/>
  <c r="Z54" i="1"/>
  <c r="Z60" i="1"/>
  <c r="Z35" i="1"/>
  <c r="Z16" i="1"/>
  <c r="Z15" i="1" l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<sst xmlns="http://schemas.openxmlformats.org/spreadsheetml/2006/main" count="864" uniqueCount="526">
  <si>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</si>
  <si>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</si>
  <si>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</si>
  <si>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</si>
  <si>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</si>
  <si>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</si>
  <si>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</si>
  <si>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</si>
  <si>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</si>
  <si>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</si>
  <si>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</si>
  <si>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</si>
  <si>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</si>
  <si>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</si>
  <si>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</si>
  <si>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</si>
  <si>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</si>
  <si>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</si>
  <si>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</si>
  <si>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</si>
  <si>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</si>
  <si>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</si>
  <si>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</si>
  <si>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</si>
  <si>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</si>
  <si>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</si>
  <si>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</si>
  <si>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</si>
  <si>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</si>
  <si>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</si>
  <si>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</si>
  <si>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</si>
  <si>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</si>
  <si>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</si>
  <si>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</si>
  <si>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</si>
  <si>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</si>
  <si>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</si>
  <si>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</si>
  <si>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</si>
  <si>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</si>
  <si>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</si>
  <si>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</si>
  <si>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</si>
  <si>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</si>
  <si>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</si>
  <si>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</si>
  <si>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</si>
  <si>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</si>
  <si>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</si>
  <si>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</si>
  <si>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</si>
  <si>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</si>
  <si>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</si>
  <si>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</si>
  <si>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</si>
  <si>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</si>
  <si>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</si>
  <si>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</si>
  <si>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</si>
  <si>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</si>
  <si>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</si>
  <si>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</si>
  <si>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</si>
  <si>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</si>
  <si>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</si>
  <si>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</si>
  <si>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</si>
  <si>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</si>
  <si>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</si>
  <si>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</si>
  <si>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</si>
  <si>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</si>
  <si>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</si>
  <si>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</si>
  <si>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</si>
  <si>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</si>
  <si>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</si>
  <si>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</si>
  <si>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</si>
  <si>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</si>
  <si>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</si>
  <si>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</si>
  <si>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</si>
  <si>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</si>
  <si>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</si>
  <si>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</si>
  <si>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</si>
  <si>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</si>
  <si>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</si>
  <si>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</si>
  <si>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</si>
  <si>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</si>
  <si>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</si>
  <si>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</si>
  <si>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</si>
  <si>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</si>
  <si>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</si>
  <si>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</si>
  <si>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</si>
  <si>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</si>
  <si>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</si>
  <si>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</si>
  <si>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</si>
  <si>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</si>
  <si>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</si>
  <si>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</si>
  <si>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</si>
  <si>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</si>
  <si>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</si>
  <si>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</si>
  <si>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</si>
  <si>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</si>
  <si>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</si>
  <si>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</si>
  <si>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</si>
  <si>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</si>
  <si>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</si>
  <si>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</si>
  <si>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</si>
  <si>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</si>
  <si>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</si>
  <si>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</si>
  <si>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</si>
  <si>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</si>
  <si>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</si>
  <si>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</si>
  <si>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</si>
  <si>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</si>
  <si>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</si>
  <si>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</si>
  <si>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</si>
  <si>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</si>
  <si>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</si>
  <si>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</si>
  <si>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</si>
  <si>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</si>
  <si>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</si>
  <si>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</si>
  <si>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</si>
  <si>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</si>
  <si>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</si>
  <si>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</si>
  <si>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</si>
  <si>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</si>
  <si>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</si>
  <si>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</si>
  <si>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</si>
  <si>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</si>
  <si>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</si>
  <si>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</si>
  <si>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</si>
  <si>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</si>
  <si>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</si>
  <si>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</si>
  <si>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</si>
  <si>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</si>
  <si>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</si>
  <si>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</si>
  <si>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</si>
  <si>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</si>
  <si>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</si>
  <si>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</si>
  <si>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</si>
  <si>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</si>
  <si>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</si>
  <si>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</si>
  <si>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</si>
  <si>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</si>
  <si>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</si>
  <si>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</si>
  <si>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</si>
  <si>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</si>
  <si>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</si>
  <si>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</si>
  <si>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</si>
  <si>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</si>
  <si>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</si>
  <si>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</si>
  <si>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</si>
  <si>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</si>
  <si>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</si>
  <si>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</si>
  <si>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</si>
  <si>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</si>
  <si>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</si>
  <si>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</si>
  <si>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</si>
  <si>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</si>
  <si>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</si>
  <si>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</si>
  <si>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</si>
  <si>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</si>
  <si>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</si>
  <si>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</si>
  <si>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</si>
  <si>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</si>
  <si>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</si>
  <si>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</si>
  <si>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</si>
  <si>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</si>
  <si>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</si>
  <si>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</si>
  <si>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</si>
  <si>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</si>
  <si>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</si>
  <si>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</si>
  <si>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</si>
  <si>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</si>
  <si>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</si>
  <si>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</si>
  <si>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</si>
  <si>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</si>
  <si>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</si>
  <si>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</si>
  <si>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</si>
  <si>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</si>
  <si>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</si>
  <si>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</si>
  <si>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</si>
  <si>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</si>
  <si>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</si>
  <si>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</si>
  <si>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</si>
  <si>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</si>
  <si>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</si>
  <si>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</si>
  <si>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</si>
  <si>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</si>
  <si>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</si>
  <si>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</si>
  <si>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</si>
  <si>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</si>
  <si>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</si>
  <si>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</si>
  <si>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</si>
  <si>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</si>
  <si>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</si>
  <si>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</si>
  <si>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</si>
  <si>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</si>
  <si>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</si>
  <si>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</si>
  <si>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</si>
  <si>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</si>
  <si>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</si>
  <si>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</si>
  <si>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</si>
  <si>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</si>
  <si>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</si>
  <si>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</si>
  <si>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</si>
  <si>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</si>
  <si>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</si>
  <si>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</si>
  <si>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</si>
  <si>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</si>
  <si>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</si>
  <si>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</si>
  <si>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</si>
  <si>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</si>
  <si>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</si>
  <si>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</si>
  <si>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</si>
  <si>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</si>
  <si>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</si>
  <si>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</si>
  <si>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</si>
  <si>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</si>
  <si>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</si>
  <si>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</si>
  <si>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</si>
  <si>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</si>
  <si>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</si>
  <si>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</si>
  <si>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</si>
  <si>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</si>
  <si>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</si>
  <si>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</si>
  <si>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</si>
  <si>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</si>
  <si>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</si>
  <si>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</si>
  <si>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</si>
  <si>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</si>
  <si>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</si>
  <si>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</si>
  <si>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</si>
  <si>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</si>
  <si>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</si>
  <si>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</si>
  <si>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</si>
  <si>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</si>
  <si>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</si>
  <si>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</si>
  <si>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</si>
  <si>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</si>
  <si>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</si>
  <si>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</si>
  <si>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</si>
  <si>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</si>
  <si>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</si>
  <si>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</si>
  <si>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</si>
  <si>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</si>
  <si>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</si>
  <si>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</si>
  <si>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</si>
  <si>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</si>
  <si>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</si>
  <si>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</si>
  <si>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</si>
  <si>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</si>
  <si>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</si>
  <si>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</si>
  <si>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</si>
  <si>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</si>
  <si>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</si>
  <si>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</si>
  <si>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</si>
  <si>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</si>
  <si>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</si>
  <si>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</si>
  <si>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</si>
  <si>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</si>
  <si>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</si>
  <si>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</si>
  <si>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</si>
  <si>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</si>
  <si>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</si>
  <si>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</si>
  <si>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</si>
  <si>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</si>
  <si>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</si>
  <si>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</si>
  <si>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</si>
  <si>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</si>
  <si>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</si>
  <si>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</si>
  <si>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</si>
  <si>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</si>
  <si>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</si>
  <si>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</si>
  <si>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</si>
  <si>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</si>
  <si>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</si>
  <si>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</si>
  <si>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</si>
  <si>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</si>
  <si>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</si>
  <si>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</si>
  <si>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</si>
  <si>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</si>
  <si>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</si>
  <si>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</si>
  <si>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</si>
  <si>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</si>
  <si>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</si>
  <si>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</si>
  <si>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</si>
  <si>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</si>
  <si>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</si>
  <si>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</si>
  <si>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</si>
  <si>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</si>
  <si>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</si>
  <si>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</si>
  <si>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</si>
  <si>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</si>
  <si>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</si>
  <si>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</si>
  <si>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</si>
  <si>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</si>
  <si>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</si>
  <si>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</si>
  <si>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</si>
  <si>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</si>
  <si>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</si>
  <si>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</si>
  <si>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</si>
  <si>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</si>
  <si>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</si>
  <si>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</si>
  <si>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</si>
  <si>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</si>
  <si>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</si>
  <si>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</si>
  <si>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</si>
  <si>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</si>
  <si>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</si>
  <si>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</si>
  <si>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</si>
  <si>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</si>
  <si>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</si>
  <si>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</si>
  <si>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</si>
  <si>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</si>
  <si>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</si>
  <si>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</si>
  <si>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</si>
  <si>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</si>
  <si>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</si>
  <si>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</si>
  <si>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</si>
  <si>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</si>
  <si>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</si>
  <si>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</si>
  <si>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</si>
  <si>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</si>
  <si>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</si>
  <si>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</si>
  <si>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</si>
  <si>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</si>
  <si>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</si>
  <si>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</si>
  <si>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</si>
  <si>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</si>
  <si>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</si>
  <si>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</si>
  <si>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</si>
  <si>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</si>
  <si>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</si>
  <si>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</si>
  <si>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</si>
  <si>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</si>
  <si>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</si>
  <si>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</si>
  <si>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</si>
  <si>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</si>
  <si>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</si>
  <si>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</si>
  <si>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</si>
  <si>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</si>
  <si>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</si>
  <si>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</si>
  <si>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</si>
  <si>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</si>
  <si>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</si>
  <si>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</si>
  <si>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</si>
  <si>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</si>
  <si>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</si>
  <si>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</si>
  <si>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</si>
  <si>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</si>
  <si>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</si>
  <si>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</si>
  <si>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</si>
  <si>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</si>
  <si>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</si>
  <si>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</si>
  <si>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</si>
  <si>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</si>
  <si>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</si>
  <si>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</si>
  <si>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</si>
  <si>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</si>
  <si>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</si>
  <si>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</si>
  <si>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</si>
  <si>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</si>
  <si>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</si>
  <si>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</si>
  <si>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</si>
  <si>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</si>
  <si>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</si>
  <si>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</si>
  <si>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</si>
  <si>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</si>
  <si>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</si>
  <si>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</si>
  <si>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</si>
  <si>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</si>
  <si>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</si>
  <si>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</si>
  <si>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</si>
  <si>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</si>
  <si>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</si>
  <si>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</si>
  <si>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</si>
  <si>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</si>
  <si>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</si>
  <si>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</si>
  <si>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</si>
  <si>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</si>
  <si>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</si>
  <si>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</si>
  <si>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</si>
  <si>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</si>
  <si>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</si>
  <si>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</si>
  <si>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</si>
  <si>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</si>
  <si>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</si>
  <si>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</si>
  <si>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</si>
  <si>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</si>
  <si>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</si>
  <si>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</si>
  <si>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</si>
  <si>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</si>
  <si>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</si>
  <si>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</si>
  <si>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</si>
  <si>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</si>
  <si>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</si>
  <si>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</si>
  <si>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</si>
  <si>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</si>
  <si>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</si>
  <si>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</si>
  <si>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</si>
  <si>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Правый</t>
  </si>
  <si>
    <t xml:space="preserve">SCW Индефлятор </t>
  </si>
  <si>
    <t>50 ml</t>
  </si>
  <si>
    <t>короткий, неровность контуров.</t>
  </si>
  <si>
    <t>Совместно с д/кардиологом: с учетом клинических данных, ЭКГ и КАГ рекомендована ЧКВ ПКА.</t>
  </si>
  <si>
    <t>13:54</t>
  </si>
  <si>
    <t>Борисенко Н.А.</t>
  </si>
  <si>
    <r>
      <t>стеноз устья 90%, стеноз проксимального сегмента 70%. ХТО на уровне среднего сегмента сразу ниже отхождения ДВ. (высокое проксимальное отхождение ДВ). Стенозы прокс/3 ДВ 80%. Антеградный кровоток по ПНА TIMI 0. Антеградный кровоток по ДВ TIMI III. Выраженные коллатерали с ретроградным контрастироввнием дистального и среднего сегмента ПНА преимущественно за счёт внутрисистемных колатералей бассейна ЛКА. (N/B/-горизонтальный тип дуги</t>
    </r>
    <r>
      <rPr>
        <sz val="10"/>
        <color theme="1"/>
        <rFont val="Times New Roman"/>
        <family val="1"/>
        <charset val="204"/>
      </rPr>
      <t>→</t>
    </r>
    <r>
      <rPr>
        <sz val="10"/>
        <color theme="1"/>
        <rFont val="Arial Narrow"/>
        <family val="2"/>
        <charset val="204"/>
      </rPr>
      <t>сложная катетеризация устья ПКА и ЛКА)</t>
    </r>
  </si>
  <si>
    <t xml:space="preserve">стенозы проксимального и среднего сегментов 30%.  Антеградный кровоток TIMI III. </t>
  </si>
  <si>
    <r>
      <t xml:space="preserve">субокклюзирующий нестабильный стеноз проксимального сегмента 95%, стеноз среднего сегмента 30%, стенозы дистального сегмента 50%, стеноз проксимальной трети ЗМЖВ 60%. </t>
    </r>
    <r>
      <rPr>
        <u/>
        <sz val="11"/>
        <color theme="1"/>
        <rFont val="Arial Narrow"/>
        <family val="2"/>
        <charset val="204"/>
      </rPr>
      <t xml:space="preserve">Антеградный кровоток пропульсивный  TIMI II. </t>
    </r>
  </si>
  <si>
    <t xml:space="preserve">И/О заведующего отделения: А.В. Воронков </t>
  </si>
  <si>
    <r>
      <rPr>
        <sz val="11"/>
        <color theme="1"/>
        <rFont val="Calibri"/>
        <family val="2"/>
        <charset val="204"/>
        <scheme val="minor"/>
      </rPr>
      <t xml:space="preserve">1)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Строгий контроль места пункции, повязка  на руке до 6 ч. </t>
    </r>
  </si>
  <si>
    <t>150 ml</t>
  </si>
  <si>
    <t>Устье ПКА катетеризировано проводниковым катетером Launcher JR 4,0 6Fr. Коронарный проводник Fielder заведен в дистальный сегмент ПКА с поддержкой БК Колибри 3,0-10 мм. Успешная ангиопластика проксимального сегмента БК Колибри 3,0-10, давением 4 атм. В зону остаточного стеноза проксимального сегмента позиционирован и имплантирован DES Resolute Integtity 3.5-22 мм,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TIMI III полностью восстановлен с полным контрастированием дистальных сегментов.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</si>
</sst>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  <font>
      <u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906780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62875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7" totalsRowShown="0">
  <sortState xmlns:xlrd2="http://schemas.microsoft.com/office/spreadsheetml/2017/richdata2" ref="A2:C66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M11" sqref="M11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45174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0.50694444444444442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0.51388888888888895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 x14ac:dyDescent="0.3">
      <c r="A11" s="89" t="s">
        <v>192</v>
      </c>
      <c r="B11" s="201" t="s">
        <v>518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 x14ac:dyDescent="0.25">
      <c r="A12" s="81" t="s">
        <v>8</v>
      </c>
      <c r="B12" s="82">
        <v>18674</v>
      </c>
      <c r="C12" s="12"/>
      <c r="D12" s="95" t="s">
        <v>303</v>
      </c>
      <c r="E12" s="93"/>
      <c r="F12" s="93"/>
      <c r="G12" s="24" t="s">
        <v>371</v>
      </c>
      <c r="H12" s="26"/>
    </row>
    <row r="13" spans="1:8" ht="15.75" x14ac:dyDescent="0.25">
      <c r="A13" s="15" t="s">
        <v>10</v>
      </c>
      <c r="B13" s="30">
        <f>DATEDIF(B12,B8,"y")</f>
        <v>72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24183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517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67" t="s">
        <v>404</v>
      </c>
      <c r="H16" s="165">
        <v>14100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26.79</v>
      </c>
    </row>
    <row r="18" spans="1:8" ht="14.45" customHeight="1" x14ac:dyDescent="0.25">
      <c r="A18" s="57" t="s">
        <v>188</v>
      </c>
      <c r="B18" s="87" t="s">
        <v>512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515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519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25" t="s">
        <v>520</v>
      </c>
      <c r="C27" s="225"/>
      <c r="D27" s="225"/>
      <c r="E27" s="225"/>
      <c r="F27" s="225"/>
      <c r="G27" s="225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25" t="s">
        <v>521</v>
      </c>
      <c r="C32" s="225"/>
      <c r="D32" s="225"/>
      <c r="E32" s="225"/>
      <c r="F32" s="225"/>
      <c r="G32" s="225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516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514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1" zoomScaleNormal="100" zoomScaleSheetLayoutView="100" zoomScalePageLayoutView="90" workbookViewId="0">
      <selection activeCell="N30" sqref="N30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1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1</v>
      </c>
      <c r="H11" s="39"/>
    </row>
    <row r="12" spans="1:8" ht="18.75" x14ac:dyDescent="0.25">
      <c r="A12" s="75" t="s">
        <v>191</v>
      </c>
      <c r="B12" s="20">
        <f>КАГ!B8</f>
        <v>45174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0.51388888888888895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0.54861111111111105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3.4722222222222099E-2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Борисенко Н.А.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18674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72</v>
      </c>
      <c r="H18" s="39"/>
    </row>
    <row r="19" spans="1:8" ht="14.45" customHeight="1" x14ac:dyDescent="0.25">
      <c r="A19" s="15" t="s">
        <v>12</v>
      </c>
      <c r="B19" s="68">
        <f>КАГ!B14</f>
        <v>24183</v>
      </c>
      <c r="C19" s="69"/>
      <c r="D19" s="69"/>
      <c r="E19" s="69"/>
      <c r="F19" s="69"/>
      <c r="G19" s="166" t="s">
        <v>402</v>
      </c>
      <c r="H19" s="181" t="str">
        <f>КАГ!H15</f>
        <v>13:54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14100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391</v>
      </c>
      <c r="H21" s="169">
        <f>КАГ!H17</f>
        <v>26.79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8" t="s">
        <v>525</v>
      </c>
      <c r="B25" s="249"/>
      <c r="C25" s="249"/>
      <c r="D25" s="249"/>
      <c r="E25" s="249"/>
      <c r="F25" s="249"/>
      <c r="G25" s="249"/>
      <c r="H25" s="250"/>
    </row>
    <row r="26" spans="1:8" ht="14.45" customHeight="1" x14ac:dyDescent="0.25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 x14ac:dyDescent="0.25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 x14ac:dyDescent="0.25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 x14ac:dyDescent="0.25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 x14ac:dyDescent="0.25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 x14ac:dyDescent="0.25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 x14ac:dyDescent="0.25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 x14ac:dyDescent="0.25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 x14ac:dyDescent="0.25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 x14ac:dyDescent="0.25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 x14ac:dyDescent="0.25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 x14ac:dyDescent="0.25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514</v>
      </c>
      <c r="C40" s="120"/>
      <c r="D40" s="245" t="s">
        <v>523</v>
      </c>
      <c r="E40" s="246"/>
      <c r="F40" s="246"/>
      <c r="G40" s="246"/>
      <c r="H40" s="247"/>
    </row>
    <row r="41" spans="1:12" ht="14.45" customHeight="1" x14ac:dyDescent="0.25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 x14ac:dyDescent="0.25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 x14ac:dyDescent="0.25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 x14ac:dyDescent="0.25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 x14ac:dyDescent="0.25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 x14ac:dyDescent="0.25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 x14ac:dyDescent="0.25">
      <c r="A47" s="38"/>
      <c r="C47" s="120"/>
      <c r="D47" s="246"/>
      <c r="E47" s="246"/>
      <c r="F47" s="246"/>
      <c r="G47" s="246"/>
      <c r="H47" s="247"/>
    </row>
    <row r="48" spans="1:12" ht="14.45" customHeight="1" x14ac:dyDescent="0.25">
      <c r="A48" s="38"/>
      <c r="C48" s="120"/>
      <c r="D48" s="246"/>
      <c r="E48" s="246"/>
      <c r="F48" s="246"/>
      <c r="G48" s="246"/>
      <c r="H48" s="247"/>
    </row>
    <row r="49" spans="1:8" ht="14.45" customHeight="1" x14ac:dyDescent="0.25">
      <c r="A49" s="38"/>
      <c r="C49" s="120"/>
      <c r="D49" s="246"/>
      <c r="E49" s="246"/>
      <c r="F49" s="246"/>
      <c r="G49" s="246"/>
      <c r="H49" s="247"/>
    </row>
    <row r="50" spans="1:8" x14ac:dyDescent="0.25">
      <c r="A50" s="62" t="s">
        <v>204</v>
      </c>
      <c r="B50" s="63" t="s">
        <v>524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H19" sqref="H19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45174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Борисенко Н.А.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18674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72</v>
      </c>
    </row>
    <row r="7" spans="1:4" x14ac:dyDescent="0.25">
      <c r="A7" s="38"/>
      <c r="C7" s="101" t="s">
        <v>12</v>
      </c>
      <c r="D7" s="103">
        <f>КАГ!$B$14</f>
        <v>24183</v>
      </c>
    </row>
    <row r="8" spans="1:4" x14ac:dyDescent="0.25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 x14ac:dyDescent="0.25">
      <c r="A10" s="197"/>
      <c r="B10" s="31"/>
      <c r="C10" s="151" t="s">
        <v>13</v>
      </c>
      <c r="D10" s="152">
        <f>КАГ!$B$8</f>
        <v>45174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513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379</v>
      </c>
      <c r="C16" s="183" t="s">
        <v>495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324</v>
      </c>
      <c r="C17" s="183" t="s">
        <v>469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522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A18" sqref="A18:A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513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1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2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3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>BMS, Integtity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BMS, Integtity</v>
      </c>
      <c r="Z46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>DES, Calipso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DES, Calipso</v>
      </c>
      <c r="Z47" s="115" t="str">
        <f>IFERROR(INDEX(Расходка[Наименование расходного материала],MATCH(Расходка[[#This Row],[№]],Поиск_расходки[Индекс9],0)),"")</f>
        <v>DES, Calipso</v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>DES, NanoMed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DES, NanoMed</v>
      </c>
      <c r="Z48" s="115" t="str">
        <f>IFERROR(INDEX(Расходка[Наименование расходного материала],MATCH(Расходка[[#This Row],[№]],Поиск_расходки[Индекс9],0)),"")</f>
        <v>DES, NanoMed</v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1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9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0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>DES, Firehawk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Firehawk</v>
      </c>
      <c r="Z51" s="115" t="str">
        <f>IFERROR(INDEX(Расходка[Наименование расходного материала],MATCH(Расходка[[#This Row],[№]],Поиск_расходки[Индекс9],0)),"")</f>
        <v>DES, Firehawk</v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2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326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7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57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57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8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58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328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59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59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0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0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335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330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1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JR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JR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JR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341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7F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7F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7F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7F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7F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7F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301</v>
      </c>
      <c r="C66" s="1" t="s">
        <v>332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Angio-Seal™ VIP</v>
      </c>
      <c r="W66" s="115" t="str">
        <f>IFERROR(INDEX(Расходка[Наименование расходного материала],MATCH(Расходка[[#This Row],[№]],Поиск_расходки[Индекс6],0)),"")</f>
        <v>Angio-Seal™ VIP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Angio-Seal™ VIP</v>
      </c>
      <c r="Z66" s="115" t="str">
        <f>IFERROR(INDEX(Расходка[Наименование расходного материала],MATCH(Расходка[[#This Row],[№]],Поиск_расходки[Индекс9],0)),"")</f>
        <v>Angio-Seal™ VIP</v>
      </c>
      <c r="AA66" s="115" t="str">
        <f>IFERROR(INDEX(Расходка[Наименование расходного материала],MATCH(Расходка[[#This Row],[№]],Поиск_расходки[Индекс10],0)),"")</f>
        <v>Angio-Seal™ VIP</v>
      </c>
      <c r="AB66" s="115" t="str">
        <f>IFERROR(INDEX(Расходка[Наименование расходного материала],MATCH(Расходка[[#This Row],[№]],Поиск_расходки[Индекс11],0)),"")</f>
        <v>Angio-Seal™ VIP</v>
      </c>
      <c r="AC66" s="115" t="str">
        <f>IFERROR(INDEX(Расходка[Наименование расходного материала],MATCH(Расходка[[#This Row],[№]],Поиск_расходки[Индекс12],0)),"")</f>
        <v>Angio-Seal™ VIP</v>
      </c>
      <c r="AD66" s="115" t="str">
        <f>IFERROR(INDEX(Расходка[Наименование расходного материала],MATCH(Расходка[[#This Row],[№]],Поиск_расходки[Индекс13],0)),"")</f>
        <v>Angio-Seal™ VIP</v>
      </c>
      <c r="AF66" s="4" t="s">
        <v>6</v>
      </c>
      <c r="AG66" s="4" t="s">
        <v>462</v>
      </c>
    </row>
    <row r="67" spans="1:33" x14ac:dyDescent="0.25">
      <c r="A67">
        <v>66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99">
        <f>IF(ISNUMBER(SEARCH('Карта учёта'!$B$24,Расходка[[#This Row],[Наименование расходного материала]])),MAX($P$1:P66)+1,0)</f>
        <v>0</v>
      </c>
      <c r="Q67" s="199">
        <f>IF(ISNUMBER(SEARCH('Карта учёта'!$B$25,Расходка[[#This Row],[Наименование расходного материала]])),MAX($Q$1:Q66)+1,0)</f>
        <v>0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7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2023-09-05T10:28:18Z</cp:lastPrinted>
  <dcterms:created xsi:type="dcterms:W3CDTF">2015-06-05T18:19:34Z</dcterms:created>
  <dcterms:modified xsi:type="dcterms:W3CDTF">2023-09-05T13:34:43Z</dcterms:modified>
</cp:coreProperties>
</file>