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Август\"/>
    </mc:Choice>
  </mc:AlternateContent>
  <xr:revisionPtr revIDLastSave="0" documentId="13_ncr:1_{ECED5136-5A04-4E61-BBC8-F9C9EEEEC9CC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E64" i="1" s="1"/>
  <c r="E65" i="1" s="1"/>
  <c r="E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AC66" i="1" l="1"/>
  <c r="P66" i="1"/>
  <c r="AC67" i="1" s="1"/>
  <c r="R66" i="1"/>
  <c r="R67" i="1"/>
  <c r="R64" i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6" i="1" l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AC47" i="1"/>
  <c r="AB23" i="1"/>
  <c r="AC46" i="1"/>
  <c r="AB47" i="1"/>
  <c r="M41" i="1"/>
  <c r="L41" i="1"/>
  <c r="K66" i="1" l="1"/>
  <c r="X67" i="1" s="1"/>
  <c r="X2" i="1"/>
  <c r="X60" i="1"/>
  <c r="X58" i="1"/>
  <c r="X53" i="1"/>
  <c r="X48" i="1"/>
  <c r="G53" i="1"/>
  <c r="X47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X42" i="1" l="1"/>
  <c r="X39" i="1"/>
  <c r="X52" i="1"/>
  <c r="X49" i="1"/>
  <c r="X54" i="1"/>
  <c r="X61" i="1"/>
  <c r="X56" i="1"/>
  <c r="X65" i="1"/>
  <c r="X55" i="1"/>
  <c r="X40" i="1"/>
  <c r="X51" i="1"/>
  <c r="X43" i="1"/>
  <c r="X41" i="1"/>
  <c r="X45" i="1"/>
  <c r="X50" i="1"/>
  <c r="X46" i="1"/>
  <c r="X44" i="1"/>
  <c r="X57" i="1"/>
  <c r="X63" i="1"/>
  <c r="X59" i="1"/>
  <c r="X62" i="1"/>
  <c r="X64" i="1"/>
  <c r="X66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7" i="1" s="1"/>
  <c r="T2" i="1"/>
  <c r="G61" i="1"/>
  <c r="AA61" i="1"/>
  <c r="AA63" i="1"/>
  <c r="AA53" i="1"/>
  <c r="AA18" i="1"/>
  <c r="AA3" i="1"/>
  <c r="AA26" i="1"/>
  <c r="AA54" i="1"/>
  <c r="AA30" i="1"/>
  <c r="AA46" i="1"/>
  <c r="AA43" i="1"/>
  <c r="AA36" i="1"/>
  <c r="AA44" i="1"/>
  <c r="AA28" i="1"/>
  <c r="AA48" i="1"/>
  <c r="AA6" i="1"/>
  <c r="AA9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33" i="1" l="1"/>
  <c r="AA17" i="1"/>
  <c r="AA51" i="1"/>
  <c r="AA13" i="1"/>
  <c r="AA20" i="1"/>
  <c r="AA40" i="1"/>
  <c r="AA8" i="1"/>
  <c r="AA4" i="1"/>
  <c r="AA39" i="1"/>
  <c r="AA55" i="1"/>
  <c r="AA34" i="1"/>
  <c r="AA14" i="1"/>
  <c r="AA11" i="1"/>
  <c r="AA56" i="1"/>
  <c r="AA59" i="1"/>
  <c r="AA65" i="1"/>
  <c r="AA10" i="1"/>
  <c r="AA38" i="1"/>
  <c r="AA19" i="1"/>
  <c r="AA7" i="1"/>
  <c r="AA32" i="1"/>
  <c r="AA45" i="1"/>
  <c r="AA41" i="1"/>
  <c r="AA35" i="1"/>
  <c r="AA25" i="1"/>
  <c r="AA50" i="1"/>
  <c r="AA52" i="1"/>
  <c r="AA15" i="1"/>
  <c r="AA21" i="1"/>
  <c r="AA24" i="1"/>
  <c r="AA23" i="1"/>
  <c r="AA49" i="1"/>
  <c r="AA5" i="1"/>
  <c r="AA42" i="1"/>
  <c r="AA37" i="1"/>
  <c r="AA12" i="1"/>
  <c r="AA16" i="1"/>
  <c r="AA31" i="1"/>
  <c r="AA27" i="1"/>
  <c r="AA22" i="1"/>
  <c r="AA47" i="1"/>
  <c r="AA29" i="1"/>
  <c r="AA57" i="1"/>
  <c r="AA58" i="1"/>
  <c r="AA60" i="1"/>
  <c r="AA62" i="1"/>
  <c r="AA64" i="1"/>
  <c r="AA66" i="1"/>
  <c r="G62" i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l="1"/>
  <c r="Y67" i="1" s="1"/>
  <c r="M61" i="1"/>
  <c r="Y57" i="1"/>
  <c r="Y60" i="1"/>
  <c r="Y20" i="1" l="1"/>
  <c r="Y63" i="1"/>
  <c r="Y61" i="1"/>
  <c r="Y65" i="1"/>
  <c r="Y62" i="1"/>
  <c r="Y59" i="1"/>
  <c r="Y56" i="1"/>
  <c r="Y58" i="1"/>
  <c r="Y64" i="1"/>
  <c r="Y66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5" i="1"/>
  <c r="Z27" i="1"/>
  <c r="Z17" i="1"/>
  <c r="Z64" i="1"/>
  <c r="Z40" i="1"/>
  <c r="Z54" i="1"/>
  <c r="Z7" i="1"/>
  <c r="Z60" i="1"/>
  <c r="Z30" i="1"/>
  <c r="Z35" i="1"/>
  <c r="Z58" i="1"/>
  <c r="Z16" i="1"/>
  <c r="Z15" i="1"/>
  <c r="Z5" i="1" l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<sst xmlns="http://schemas.openxmlformats.org/spreadsheetml/2006/main" count="875" uniqueCount="525">
  <si>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</si>
  <si>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</si>
  <si>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</si>
  <si>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</si>
  <si>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</si>
  <si>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</si>
  <si>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</si>
  <si>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</si>
  <si>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</si>
  <si>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</si>
  <si>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</si>
  <si>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</si>
  <si>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</si>
  <si>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</si>
  <si>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</si>
  <si>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</si>
  <si>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</si>
  <si>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</si>
  <si>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</si>
  <si>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</si>
  <si>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</si>
  <si>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</si>
  <si>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</si>
  <si>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</si>
  <si>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</si>
  <si>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</si>
  <si>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</si>
  <si>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</si>
  <si>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</si>
  <si>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</si>
  <si>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</si>
  <si>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</si>
  <si>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</si>
  <si>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</si>
  <si>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</si>
  <si>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</si>
  <si>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</si>
  <si>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</si>
  <si>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</si>
  <si>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</si>
  <si>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</si>
  <si>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</si>
  <si>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</si>
  <si>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</si>
  <si>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</si>
  <si>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</si>
  <si>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</si>
  <si>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</si>
  <si>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</si>
  <si>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</si>
  <si>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</si>
  <si>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</si>
  <si>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</si>
  <si>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</si>
  <si>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</si>
  <si>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</si>
  <si>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</si>
  <si>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</si>
  <si>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</si>
  <si>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</si>
  <si>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</si>
  <si>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</si>
  <si>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</si>
  <si>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</si>
  <si>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</si>
  <si>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</si>
  <si>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</si>
  <si>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</si>
  <si>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</si>
  <si>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</si>
  <si>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</si>
  <si>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</si>
  <si>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</si>
  <si>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</si>
  <si>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</si>
  <si>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</si>
  <si>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</si>
  <si>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</si>
  <si>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</si>
  <si>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</si>
  <si>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</si>
  <si>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</si>
  <si>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</si>
  <si>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</si>
  <si>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</si>
  <si>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</si>
  <si>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</si>
  <si>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</si>
  <si>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</si>
  <si>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</si>
  <si>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</si>
  <si>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</si>
  <si>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</si>
  <si>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</si>
  <si>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</si>
  <si>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</si>
  <si>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</si>
  <si>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</si>
  <si>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</si>
  <si>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</si>
  <si>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</si>
  <si>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</si>
  <si>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</si>
  <si>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</si>
  <si>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</si>
  <si>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</si>
  <si>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</si>
  <si>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</si>
  <si>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</si>
  <si>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</si>
  <si>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</si>
  <si>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</si>
  <si>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</si>
  <si>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</si>
  <si>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</si>
  <si>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</si>
  <si>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</si>
  <si>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</si>
  <si>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</si>
  <si>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</si>
  <si>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</si>
  <si>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</si>
  <si>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</si>
  <si>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</si>
  <si>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</si>
  <si>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</si>
  <si>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</si>
  <si>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</si>
  <si>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</si>
  <si>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</si>
  <si>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</si>
  <si>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</si>
  <si>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</si>
  <si>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</si>
  <si>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</si>
  <si>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</si>
  <si>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</si>
  <si>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</si>
  <si>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</si>
  <si>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</si>
  <si>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</si>
  <si>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</si>
  <si>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</si>
  <si>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</si>
  <si>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</si>
  <si>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</si>
  <si>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</si>
  <si>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</si>
  <si>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</si>
  <si>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</si>
  <si>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</si>
  <si>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</si>
  <si>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</si>
  <si>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</si>
  <si>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</si>
  <si>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</si>
  <si>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</si>
  <si>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</si>
  <si>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</si>
  <si>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</si>
  <si>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</si>
  <si>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</si>
  <si>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</si>
  <si>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</si>
  <si>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</si>
  <si>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</si>
  <si>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</si>
  <si>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</si>
  <si>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</si>
  <si>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</si>
  <si>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</si>
  <si>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</si>
  <si>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</si>
  <si>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</si>
  <si>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</si>
  <si>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</si>
  <si>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</si>
  <si>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</si>
  <si>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</si>
  <si>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</si>
  <si>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</si>
  <si>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</si>
  <si>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</si>
  <si>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</si>
  <si>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</si>
  <si>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</si>
  <si>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</si>
  <si>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</si>
  <si>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</si>
  <si>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</si>
  <si>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</si>
  <si>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</si>
  <si>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</si>
  <si>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</si>
  <si>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</si>
  <si>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</si>
  <si>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</si>
  <si>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</si>
  <si>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</si>
  <si>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</si>
  <si>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</si>
  <si>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</si>
  <si>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</si>
  <si>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</si>
  <si>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</si>
  <si>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</si>
  <si>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</si>
  <si>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</si>
  <si>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</si>
  <si>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</si>
  <si>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</si>
  <si>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</si>
  <si>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</si>
  <si>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</si>
  <si>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</si>
  <si>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</si>
  <si>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</si>
  <si>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</si>
  <si>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</si>
  <si>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</si>
  <si>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</si>
  <si>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</si>
  <si>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</si>
  <si>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</si>
  <si>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</si>
  <si>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</si>
  <si>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</si>
  <si>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</si>
  <si>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</si>
  <si>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</si>
  <si>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</si>
  <si>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</si>
  <si>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</si>
  <si>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</si>
  <si>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</si>
  <si>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</si>
  <si>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</si>
  <si>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</si>
  <si>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</si>
  <si>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</si>
  <si>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</si>
  <si>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</si>
  <si>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</si>
  <si>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</si>
  <si>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</si>
  <si>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</si>
  <si>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</si>
  <si>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</si>
  <si>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</si>
  <si>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</si>
  <si>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</si>
  <si>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</si>
  <si>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</si>
  <si>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</si>
  <si>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</si>
  <si>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</si>
  <si>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</si>
  <si>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</si>
  <si>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</si>
  <si>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</si>
  <si>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</si>
  <si>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</si>
  <si>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</si>
  <si>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</si>
  <si>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</si>
  <si>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</si>
  <si>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</si>
  <si>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</si>
  <si>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</si>
  <si>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</si>
  <si>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</si>
  <si>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</si>
  <si>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</si>
  <si>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</si>
  <si>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</si>
  <si>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</si>
  <si>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</si>
  <si>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</si>
  <si>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</si>
  <si>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</si>
  <si>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</si>
  <si>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</si>
  <si>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</si>
  <si>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</si>
  <si>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</si>
  <si>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</si>
  <si>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</si>
  <si>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</si>
  <si>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</si>
  <si>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</si>
  <si>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</si>
  <si>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</si>
  <si>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</si>
  <si>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</si>
  <si>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</si>
  <si>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</si>
  <si>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</si>
  <si>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</si>
  <si>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</si>
  <si>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</si>
  <si>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</si>
  <si>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</si>
  <si>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</si>
  <si>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</si>
  <si>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</si>
  <si>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</si>
  <si>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</si>
  <si>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</si>
  <si>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</si>
  <si>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</si>
  <si>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</si>
  <si>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</si>
  <si>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</si>
  <si>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</si>
  <si>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</si>
  <si>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</si>
  <si>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</si>
  <si>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</si>
  <si>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</si>
  <si>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</si>
  <si>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</si>
  <si>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</si>
  <si>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</si>
  <si>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</si>
  <si>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</si>
  <si>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</si>
  <si>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</si>
  <si>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</si>
  <si>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</si>
  <si>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</si>
  <si>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</si>
  <si>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</si>
  <si>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</si>
  <si>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</si>
  <si>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</si>
  <si>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</si>
  <si>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</si>
  <si>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</si>
  <si>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</si>
  <si>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</si>
  <si>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</si>
  <si>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</si>
  <si>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</si>
  <si>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</si>
  <si>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</si>
  <si>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</si>
  <si>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</si>
  <si>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</si>
  <si>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</si>
  <si>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</si>
  <si>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</si>
  <si>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</si>
  <si>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</si>
  <si>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</si>
  <si>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</si>
  <si>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</si>
  <si>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</si>
  <si>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</si>
  <si>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</si>
  <si>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</si>
  <si>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</si>
  <si>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</si>
  <si>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</si>
  <si>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</si>
  <si>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</si>
  <si>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</si>
  <si>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</si>
  <si>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</si>
  <si>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</si>
  <si>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</si>
  <si>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</si>
  <si>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</si>
  <si>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</si>
  <si>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</si>
  <si>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</si>
  <si>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</si>
  <si>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</si>
  <si>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</si>
  <si>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</si>
  <si>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</si>
  <si>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</si>
  <si>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</si>
  <si>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</si>
  <si>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</si>
  <si>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</si>
  <si>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</si>
  <si>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</si>
  <si>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</si>
  <si>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</si>
  <si>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</si>
  <si>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</si>
  <si>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</si>
  <si>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</si>
  <si>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</si>
  <si>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</si>
  <si>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</si>
  <si>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</si>
  <si>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</si>
  <si>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</si>
  <si>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</si>
  <si>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</si>
  <si>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</si>
  <si>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</si>
  <si>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</si>
  <si>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</si>
  <si>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</si>
  <si>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</si>
  <si>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</si>
  <si>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</si>
  <si>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</si>
  <si>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</si>
  <si>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</si>
  <si>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</si>
  <si>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</si>
  <si>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</si>
  <si>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</si>
  <si>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</si>
  <si>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</si>
  <si>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</si>
  <si>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</si>
  <si>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</si>
  <si>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</si>
  <si>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</si>
  <si>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</si>
  <si>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</si>
  <si>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</si>
  <si>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</si>
  <si>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</si>
  <si>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</si>
  <si>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</si>
  <si>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</si>
  <si>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</si>
  <si>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</si>
  <si>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</si>
  <si>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</si>
  <si>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</si>
  <si>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</si>
  <si>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</si>
  <si>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</si>
  <si>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</si>
  <si>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</si>
  <si>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</si>
  <si>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</si>
  <si>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</si>
  <si>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</si>
  <si>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</si>
  <si>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</si>
  <si>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</si>
  <si>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</si>
  <si>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</si>
  <si>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</si>
  <si>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</si>
  <si>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</si>
  <si>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</si>
  <si>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</si>
  <si>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</si>
  <si>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</si>
  <si>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</si>
  <si>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</si>
  <si>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</si>
  <si>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</si>
  <si>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</si>
  <si>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</si>
  <si>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</si>
  <si>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</si>
  <si>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</si>
  <si>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</si>
  <si>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</si>
  <si>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</si>
  <si>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</si>
  <si>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</si>
  <si>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</si>
  <si>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</si>
  <si>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</si>
  <si>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</si>
  <si>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</si>
  <si>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</si>
  <si>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</si>
  <si>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</si>
  <si>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</si>
  <si>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</si>
  <si>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</si>
  <si>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</si>
  <si>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</si>
  <si>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</si>
  <si>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</si>
  <si>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</si>
  <si>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</si>
  <si>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</si>
  <si>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</si>
  <si>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</si>
  <si>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</si>
  <si>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</si>
  <si>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</si>
  <si>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</si>
  <si>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</si>
  <si>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</si>
  <si>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</si>
  <si>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</si>
  <si>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</si>
  <si>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</si>
  <si>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</si>
  <si>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</si>
  <si>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</si>
  <si>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</si>
  <si>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</si>
  <si>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</si>
  <si>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</si>
  <si>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</si>
  <si>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</si>
  <si>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</si>
  <si>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</si>
  <si>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100 ml</t>
  </si>
  <si>
    <t>40:18</t>
  </si>
  <si>
    <t>Волончунас Г.Г.</t>
  </si>
  <si>
    <t xml:space="preserve">И/О заведующего отделения: А.В. Воронков </t>
  </si>
  <si>
    <t>Левый</t>
  </si>
  <si>
    <t>кальциноз. Стеноз устья 80%.</t>
  </si>
  <si>
    <t>кальциноз проксимального сегмента, эксцентричный устьевой стеноз 50%, стенозы проксимального сегмента до 70%, стенозы среднего сегмента 50%, неровности контуров дистального сегмента, стенозы апикального сегмента до 50%.   Антеградный кровоток пропульсивный, TIMI II</t>
  </si>
  <si>
    <t>артерия крупная, левый тип. Определяется  субтотальный кальцинированный стеноз 90% устья ОА. Пролонгированный стеноз среднего сегмента 60%.  Антеградный кровоток ближе к  TIMI III</t>
  </si>
  <si>
    <t>бассейн гипоплазирован, стеноз проксимального сегмента 80%.  Антеградный кровоток TIMI III</t>
  </si>
  <si>
    <t xml:space="preserve">Совместно с д/кардиологом, вр ПРИТ Изюмова Е.В., деж кардиохирурга Магомедова М.М. принято решение в пользу выполнения ЧКВ в зоне бифуркации бассейна: ствол ЛКА-ПНА-ОА. </t>
  </si>
  <si>
    <t>500 ml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</si>
  <si>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  <r>
      <rPr>
        <b/>
        <u/>
        <sz val="11"/>
        <color theme="1"/>
        <rFont val="Calibri"/>
        <family val="2"/>
        <charset val="204"/>
        <scheme val="minor"/>
      </rPr>
      <t>2) Контроль креатинина на 02 и 03.09.23. Инфузия с целью профилактики КИН.</t>
    </r>
  </si>
  <si>
    <t xml:space="preserve">Устье ЛКА катетеризировано проводниковым катетером Launcher JL 3,5 7F. Коронарные проводники Fielder заведены  в дистальный сегмент ПНА и ОА. Предилатация субокклюзирующего стеноза устья ОА БК Колибри 1.5-15 и Колибри 3.0-10, давлением 18 и 8 атм. соответственно.   Зона бифуркации ствол ЛКА-ОА-ПНА застентирована методом Culotte. В сегмент ЛКА-ОА с полным покрытием проксимального сегмента ОА, устья ОА, тела ствола ЛКА и устья ствола ЛКА имплантирован  DES Resolute Integtity 3.5-30 мм, давлением 14 атм. Выполнена оптимизация и постдилатация стента в зоне устья ОА и ствола БК NC Колибри 4.0-15, давденнием 16 и 20 атм. Рекроссинг проводников. Дилатация устья ПНА и ячейки стента БК Колибри 1.5-15 и Колибри 3.0-10, давлением 14 и 12 атм. соответственно.  В зону среднего сегмента ПНА с покрытием 70% стеноза позиционирован и имплантирован  DES Resolute Integtity 2.5-22 мм,  давлением 12 атм. В сегмент ЛКА-ПНА с оверлаппингом на предыдущий стент ПНА  имплантирован  DES Resolute Integtity 3.5-22 мм,  давлением 14 атм. Duble рекроссинг проводников. Дилатация устья ОА и ячейки стента БК Колибри 1.5-15 и Колибри 3.0-10, давлением 14 и 12 атм. соответственно. Далее выполнена завершающая kissing баллонная дилатация устья ПНА и ОА БК NC Accuforce 3.5-12 (ОА) и БК Колибри 3.0-10 (ПНА), давлением по 14 атм. Далее POT ствола ЛКА БК  NC Колибри 4.0-15, давденнием 20 атм.   На контрольных съемках стенты раскрыты удовлетворительно, признаков диссекций, тромбоза, экстравазации не выявлено. Антеградный кровоток по ПНА и ОА восстановлен до TIMI III.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</si>
</sst>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26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showWhiteSpace="0" view="pageBreakPreview" topLeftCell="A22" zoomScaleNormal="100" zoomScaleSheetLayoutView="100" zoomScalePageLayoutView="90" workbookViewId="0">
      <selection activeCell="J42" sqref="J42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45170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0.41319444444444442</v>
      </c>
      <c r="C9" s="54"/>
      <c r="D9" s="94" t="s">
        <v>172</v>
      </c>
      <c r="E9" s="92"/>
      <c r="F9" s="92"/>
      <c r="G9" s="23" t="s">
        <v>163</v>
      </c>
      <c r="H9" s="25" t="s">
        <v>143</v>
      </c>
    </row>
    <row r="10" spans="1:8" ht="15.6" customHeight="1" thickBot="1" x14ac:dyDescent="0.3">
      <c r="A10" s="83" t="s">
        <v>194</v>
      </c>
      <c r="B10" s="84">
        <v>0.4236111111111111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 x14ac:dyDescent="0.3">
      <c r="A11" s="89" t="s">
        <v>192</v>
      </c>
      <c r="B11" s="201" t="s">
        <v>514</v>
      </c>
      <c r="C11" s="8"/>
      <c r="D11" s="95" t="s">
        <v>170</v>
      </c>
      <c r="E11" s="93"/>
      <c r="F11" s="93"/>
      <c r="G11" s="24" t="s">
        <v>510</v>
      </c>
      <c r="H11" s="26"/>
    </row>
    <row r="12" spans="1:8" ht="16.5" thickTop="1" x14ac:dyDescent="0.25">
      <c r="A12" s="81" t="s">
        <v>8</v>
      </c>
      <c r="B12" s="82">
        <v>15811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80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23760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513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20200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38.380000000000003</v>
      </c>
    </row>
    <row r="18" spans="1:8" ht="14.45" customHeight="1" x14ac:dyDescent="0.25">
      <c r="A18" s="57" t="s">
        <v>188</v>
      </c>
      <c r="B18" s="87" t="s">
        <v>516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517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518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519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520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521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512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>Воронков А.В.</v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tabSelected="1" showWhiteSpace="0" view="pageBreakPreview" topLeftCell="A13" zoomScaleNormal="100" zoomScaleSheetLayoutView="100" zoomScalePageLayoutView="90" workbookViewId="0">
      <selection activeCell="M32" sqref="M32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220</v>
      </c>
      <c r="D8" s="234"/>
      <c r="E8" s="234"/>
      <c r="F8" s="191">
        <v>3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38"/>
      <c r="D10" s="238"/>
      <c r="E10" s="238"/>
      <c r="F10" s="195"/>
      <c r="G10" s="118"/>
      <c r="H10" s="39"/>
    </row>
    <row r="11" spans="1:8" x14ac:dyDescent="0.25">
      <c r="A11" s="193"/>
      <c r="B11" s="198"/>
      <c r="C11" s="194">
        <f>SUM(F8:F10)</f>
        <v>3</v>
      </c>
      <c r="H11" s="39"/>
    </row>
    <row r="12" spans="1:8" ht="18.75" x14ac:dyDescent="0.25">
      <c r="A12" s="75" t="s">
        <v>191</v>
      </c>
      <c r="B12" s="20">
        <f>КАГ!B8</f>
        <v>45170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0.4236111111111111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>Воронков А.В.</v>
      </c>
    </row>
    <row r="14" spans="1:8" ht="15.75" x14ac:dyDescent="0.25">
      <c r="A14" s="76" t="s">
        <v>194</v>
      </c>
      <c r="B14" s="22">
        <v>0.50694444444444442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8.3333333333333315E-2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Волончунас Г.Г.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15811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80</v>
      </c>
      <c r="H18" s="39"/>
    </row>
    <row r="19" spans="1:8" ht="14.45" customHeight="1" x14ac:dyDescent="0.25">
      <c r="A19" s="15" t="s">
        <v>12</v>
      </c>
      <c r="B19" s="68">
        <f>КАГ!B14</f>
        <v>23760</v>
      </c>
      <c r="C19" s="69"/>
      <c r="D19" s="69"/>
      <c r="E19" s="69"/>
      <c r="F19" s="69"/>
      <c r="G19" s="166" t="s">
        <v>402</v>
      </c>
      <c r="H19" s="181" t="str">
        <f>КАГ!H15</f>
        <v>40:18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20200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38.380000000000003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5" t="s">
        <v>524</v>
      </c>
      <c r="B25" s="242"/>
      <c r="C25" s="242"/>
      <c r="D25" s="242"/>
      <c r="E25" s="242"/>
      <c r="F25" s="242"/>
      <c r="G25" s="242"/>
      <c r="H25" s="243"/>
    </row>
    <row r="26" spans="1:8" ht="14.45" customHeight="1" x14ac:dyDescent="0.25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 x14ac:dyDescent="0.25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 x14ac:dyDescent="0.25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 x14ac:dyDescent="0.25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 x14ac:dyDescent="0.25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 x14ac:dyDescent="0.25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 x14ac:dyDescent="0.25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 x14ac:dyDescent="0.25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 x14ac:dyDescent="0.25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 x14ac:dyDescent="0.25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 x14ac:dyDescent="0.25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 x14ac:dyDescent="0.25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512</v>
      </c>
      <c r="C40" s="120"/>
      <c r="D40" s="239" t="s">
        <v>523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 x14ac:dyDescent="0.25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 x14ac:dyDescent="0.25">
      <c r="A47" s="38"/>
      <c r="C47" s="120"/>
      <c r="D47" s="240"/>
      <c r="E47" s="240"/>
      <c r="F47" s="240"/>
      <c r="G47" s="240"/>
      <c r="H47" s="241"/>
    </row>
    <row r="48" spans="1:12" ht="14.45" customHeight="1" x14ac:dyDescent="0.25">
      <c r="A48" s="38"/>
      <c r="C48" s="120"/>
      <c r="D48" s="240"/>
      <c r="E48" s="240"/>
      <c r="F48" s="240"/>
      <c r="G48" s="240"/>
      <c r="H48" s="241"/>
    </row>
    <row r="49" spans="1:8" ht="14.45" customHeight="1" x14ac:dyDescent="0.25">
      <c r="A49" s="38"/>
      <c r="C49" s="120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522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>Воронков А.В.</v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7" zoomScaleNormal="90" zoomScaleSheetLayoutView="100" zoomScalePageLayoutView="80" workbookViewId="0">
      <selection activeCell="F35" sqref="F35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45170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Волончунас Г.Г.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15811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80</v>
      </c>
    </row>
    <row r="7" spans="1:4" x14ac:dyDescent="0.25">
      <c r="A7" s="38"/>
      <c r="C7" s="101" t="s">
        <v>12</v>
      </c>
      <c r="D7" s="103">
        <f>КАГ!$B$14</f>
        <v>23760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45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45170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306</v>
      </c>
      <c r="C13" s="188"/>
      <c r="D13" s="141">
        <v>2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341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2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324</v>
      </c>
      <c r="C16" s="136" t="s">
        <v>469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36" t="s">
        <v>443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5" t="s">
        <v>324</v>
      </c>
      <c r="C18" s="136" t="s">
        <v>473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5" t="s">
        <v>313</v>
      </c>
      <c r="C19" s="183" t="s">
        <v>421</v>
      </c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56" t="s">
        <v>379</v>
      </c>
      <c r="C20" s="136" t="s">
        <v>406</v>
      </c>
      <c r="D20" s="141">
        <v>1</v>
      </c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1" s="155" t="s">
        <v>401</v>
      </c>
      <c r="C21" s="136" t="s">
        <v>429</v>
      </c>
      <c r="D21" s="141">
        <v>1</v>
      </c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2" s="155" t="s">
        <v>379</v>
      </c>
      <c r="C22" s="136" t="s">
        <v>495</v>
      </c>
      <c r="D22" s="143">
        <v>1</v>
      </c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515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2" sqref="A2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7F JL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NC Accuforce</v>
      </c>
      <c r="Y2" s="115" t="str">
        <f>IFERROR(INDEX(Расходка[Наименование расходного материала],MATCH(Расходка[[#This Row],[№]],Поиск_расходки[Индекс8],0)),"")</f>
        <v>Колибри</v>
      </c>
      <c r="Z2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2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1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1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1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2</v>
      </c>
      <c r="M11" s="116">
        <f>IF(ISNUMBER(SEARCH('Карта учёта'!$B$21,Расходка[[#This Row],[Наименование расходного материала]])),MAX($M$1:M10)+1,0)</f>
        <v>1</v>
      </c>
      <c r="N11" s="116">
        <f>IF(ISNUMBER(SEARCH('Карта учёта'!$B$22,Расходка[[#This Row],[Наименование расходного материала]])),MAX($N$1:N10)+1,0)</f>
        <v>2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306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2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2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1</v>
      </c>
      <c r="I49" s="116">
        <f>IF(ISNUMBER(SEARCH('Карта учёта'!$B$17,Расходка[[#This Row],[Наименование расходного материала]])),MAX($I$1:I48)+1,0)</f>
        <v>1</v>
      </c>
      <c r="J49" s="116">
        <f>IF(ISNUMBER(SEARCH('Карта учёта'!$B$18,Расходка[[#This Row],[Наименование расходного материала]])),MAX($J$1:J48)+1,0)</f>
        <v>1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1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2023-09-01T09:50:01Z</cp:lastPrinted>
  <dcterms:created xsi:type="dcterms:W3CDTF">2015-06-05T18:19:34Z</dcterms:created>
  <dcterms:modified xsi:type="dcterms:W3CDTF">2023-09-01T10:13:27Z</dcterms:modified>
</cp:coreProperties>
</file>