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Сентябрь\"/>
    </mc:Choice>
  </mc:AlternateContent>
  <xr:revisionPtr revIDLastSave="0" documentId="13_ncr:1_{FD86E9FF-764A-4C28-9DB7-A18F0B4B9899}"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3" l="1"/>
  <c r="E67" i="1"/>
  <c r="E68" i="1"/>
  <c r="E69" i="1"/>
  <c r="E70" i="1"/>
  <c r="F67" i="1"/>
  <c r="F68" i="1"/>
  <c r="F69" i="1"/>
  <c r="F70" i="1"/>
  <c r="G68" i="1"/>
  <c r="G69" i="1"/>
  <c r="G70" i="1"/>
  <c r="H68" i="1"/>
  <c r="H69" i="1"/>
  <c r="H70" i="1"/>
  <c r="I68" i="1"/>
  <c r="I69" i="1"/>
  <c r="I70" i="1"/>
  <c r="J68" i="1"/>
  <c r="J69" i="1"/>
  <c r="J70" i="1"/>
  <c r="K68" i="1"/>
  <c r="K69" i="1"/>
  <c r="K70" i="1"/>
  <c r="L68" i="1"/>
  <c r="L69" i="1"/>
  <c r="L70" i="1"/>
  <c r="M68" i="1"/>
  <c r="M69" i="1"/>
  <c r="M70" i="1"/>
  <c r="N68" i="1"/>
  <c r="N69" i="1"/>
  <c r="N70" i="1"/>
  <c r="O68" i="1"/>
  <c r="O69" i="1"/>
  <c r="O70" i="1"/>
  <c r="P68" i="1"/>
  <c r="P69" i="1"/>
  <c r="P70" i="1"/>
  <c r="Q68" i="1"/>
  <c r="Q69" i="1"/>
  <c r="Q70" i="1"/>
  <c r="R70" i="1"/>
  <c r="S70" i="1"/>
  <c r="T70" i="1"/>
  <c r="U70" i="1"/>
  <c r="V70" i="1"/>
  <c r="W70" i="1"/>
  <c r="X70" i="1"/>
  <c r="Y70" i="1"/>
  <c r="Z70" i="1"/>
  <c r="AA70" i="1"/>
  <c r="AB70" i="1"/>
  <c r="AC70"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C4" i="5" l="1"/>
  <c r="C17"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9" i="3"/>
  <c r="A17" i="3"/>
  <c r="A18"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s="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E8" i="1"/>
  <c r="Q7" i="1"/>
  <c r="J7" i="1"/>
  <c r="G8" i="1"/>
  <c r="N9" i="1"/>
  <c r="I7" i="1"/>
  <c r="F7" i="1"/>
  <c r="M7" i="1"/>
  <c r="H8" i="1"/>
  <c r="L9" i="1"/>
  <c r="K8" i="1"/>
  <c r="P13" i="1" l="1"/>
  <c r="P14" i="1" s="1"/>
  <c r="E9" i="1"/>
  <c r="E10" i="1" s="1"/>
  <c r="O11" i="1"/>
  <c r="O12" i="1" s="1"/>
  <c r="O13" i="1" s="1"/>
  <c r="Q8" i="1"/>
  <c r="Q9" i="1" s="1"/>
  <c r="J8" i="1"/>
  <c r="E11" i="1"/>
  <c r="E12" i="1" s="1"/>
  <c r="E13" i="1" s="1"/>
  <c r="E14" i="1" s="1"/>
  <c r="E15" i="1" s="1"/>
  <c r="M8" i="1"/>
  <c r="N10" i="1"/>
  <c r="I8" i="1"/>
  <c r="G9" i="1"/>
  <c r="H9" i="1"/>
  <c r="F8" i="1"/>
  <c r="K9" i="1"/>
  <c r="L10"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56" i="1" l="1"/>
  <c r="P57" i="1" s="1"/>
  <c r="O16" i="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E60" i="1" l="1"/>
  <c r="E61" i="1" s="1"/>
  <c r="E62" i="1" s="1"/>
  <c r="F13" i="1"/>
  <c r="F14" i="1" s="1"/>
  <c r="F15" i="1" s="1"/>
  <c r="O56" i="1"/>
  <c r="M15" i="1"/>
  <c r="M16" i="1" s="1"/>
  <c r="M17" i="1" s="1"/>
  <c r="P59" i="1"/>
  <c r="P60" i="1" s="1"/>
  <c r="P61" i="1" s="1"/>
  <c r="P62" i="1" s="1"/>
  <c r="P63" i="1" s="1"/>
  <c r="P64" i="1" s="1"/>
  <c r="P65" i="1" s="1"/>
  <c r="J12" i="1"/>
  <c r="J13" i="1" s="1"/>
  <c r="J14" i="1" s="1"/>
  <c r="J15" i="1" s="1"/>
  <c r="J16" i="1" s="1"/>
  <c r="Q58" i="1"/>
  <c r="N14" i="1"/>
  <c r="N15" i="1" s="1"/>
  <c r="O57" i="1"/>
  <c r="I15" i="1"/>
  <c r="I16" i="1" s="1"/>
  <c r="I17" i="1" s="1"/>
  <c r="H16" i="1"/>
  <c r="H17" i="1" s="1"/>
  <c r="K13" i="1"/>
  <c r="K14" i="1" s="1"/>
  <c r="L16" i="1"/>
  <c r="G14" i="1"/>
  <c r="E63" i="1" l="1"/>
  <c r="P66" i="1"/>
  <c r="E64" i="1"/>
  <c r="E65" i="1" s="1"/>
  <c r="E66" i="1" s="1"/>
  <c r="AC64" i="1"/>
  <c r="AC65" i="1"/>
  <c r="F16" i="1"/>
  <c r="F17" i="1" s="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AC57" i="1" l="1"/>
  <c r="AC69" i="1"/>
  <c r="R68" i="1"/>
  <c r="R69" i="1"/>
  <c r="AC67" i="1"/>
  <c r="P67" i="1"/>
  <c r="AC68" i="1"/>
  <c r="AC66" i="1"/>
  <c r="R57" i="1"/>
  <c r="R64" i="1"/>
  <c r="R61" i="1"/>
  <c r="R56" i="1"/>
  <c r="R62" i="1"/>
  <c r="R63" i="1"/>
  <c r="R60" i="1"/>
  <c r="R58" i="1"/>
  <c r="R59" i="1"/>
  <c r="R65" i="1"/>
  <c r="R67" i="1"/>
  <c r="R66" i="1"/>
  <c r="N18" i="1"/>
  <c r="J19" i="1"/>
  <c r="J20" i="1" s="1"/>
  <c r="J21" i="1" s="1"/>
  <c r="AD56" i="1"/>
  <c r="Q61" i="1"/>
  <c r="AD61" i="1" s="1"/>
  <c r="AD60"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N21" i="1" s="1"/>
  <c r="N22" i="1" s="1"/>
  <c r="K25" i="1"/>
  <c r="K26" i="1" s="1"/>
  <c r="K27" i="1" s="1"/>
  <c r="H24" i="1"/>
  <c r="AD18" i="1"/>
  <c r="G18" i="1"/>
  <c r="G19" i="1" s="1"/>
  <c r="G20" i="1" s="1"/>
  <c r="I27" i="1"/>
  <c r="M22" i="1"/>
  <c r="L19" i="1"/>
  <c r="L20" i="1" s="1"/>
  <c r="F21" i="1"/>
  <c r="AD62" i="1" l="1"/>
  <c r="Q63" i="1"/>
  <c r="Q64" i="1" s="1"/>
  <c r="Q65" i="1" s="1"/>
  <c r="O61" i="1"/>
  <c r="K28" i="1"/>
  <c r="K29" i="1" s="1"/>
  <c r="AD26" i="1"/>
  <c r="G21" i="1"/>
  <c r="G22" i="1" s="1"/>
  <c r="G23" i="1" s="1"/>
  <c r="H25" i="1"/>
  <c r="I28" i="1"/>
  <c r="M23" i="1"/>
  <c r="J25" i="1"/>
  <c r="N23" i="1"/>
  <c r="L21" i="1"/>
  <c r="F22" i="1"/>
  <c r="AD57" i="1" l="1"/>
  <c r="Q66" i="1"/>
  <c r="AD69" i="1" s="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D67" i="1" l="1"/>
  <c r="Q67" i="1"/>
  <c r="AD68" i="1"/>
  <c r="AD66" i="1"/>
  <c r="O63" i="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O66" i="1" l="1"/>
  <c r="AB69" i="1" s="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AB67" i="1" l="1"/>
  <c r="O67" i="1"/>
  <c r="AB68" i="1"/>
  <c r="AB66" i="1"/>
  <c r="J50" i="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W69"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W68" i="1" l="1"/>
  <c r="J67" i="1"/>
  <c r="W66" i="1"/>
  <c r="W67" i="1"/>
  <c r="H65" i="1"/>
  <c r="H66" i="1" s="1"/>
  <c r="H67"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68" i="1" l="1"/>
  <c r="U69" i="1"/>
  <c r="U66" i="1"/>
  <c r="U67" i="1"/>
  <c r="U46" i="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I66" i="1" s="1"/>
  <c r="V69" i="1" s="1"/>
  <c r="F52" i="1"/>
  <c r="AD36" i="1"/>
  <c r="G48" i="1"/>
  <c r="K48" i="1"/>
  <c r="L36" i="1"/>
  <c r="M35" i="1"/>
  <c r="AC17" i="1"/>
  <c r="N34" i="1"/>
  <c r="N35" i="1" s="1"/>
  <c r="N36" i="1" s="1"/>
  <c r="N37" i="1" s="1"/>
  <c r="N38" i="1" s="1"/>
  <c r="N39" i="1" s="1"/>
  <c r="N40" i="1" s="1"/>
  <c r="N41" i="1" s="1"/>
  <c r="N42" i="1" s="1"/>
  <c r="AB17" i="1"/>
  <c r="V68" i="1" l="1"/>
  <c r="I67" i="1"/>
  <c r="V66" i="1"/>
  <c r="V67" i="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AB38" i="1"/>
  <c r="AB41" i="1"/>
  <c r="AB39" i="1"/>
  <c r="AB42" i="1"/>
  <c r="K51" i="1"/>
  <c r="G50" i="1"/>
  <c r="AD38" i="1"/>
  <c r="AC43" i="1"/>
  <c r="N44" i="1"/>
  <c r="AB43" i="1"/>
  <c r="L38" i="1"/>
  <c r="L39" i="1" s="1"/>
  <c r="AC33" i="1"/>
  <c r="AB33" i="1"/>
  <c r="M37" i="1"/>
  <c r="F65" i="1" l="1"/>
  <c r="F66" i="1" s="1"/>
  <c r="K52" i="1"/>
  <c r="K53" i="1" s="1"/>
  <c r="G51" i="1"/>
  <c r="AD39" i="1"/>
  <c r="AC35" i="1"/>
  <c r="AC23" i="1"/>
  <c r="AB46" i="1"/>
  <c r="N45" i="1"/>
  <c r="AC44" i="1"/>
  <c r="L40" i="1"/>
  <c r="M38" i="1"/>
  <c r="M39" i="1" s="1"/>
  <c r="M40" i="1" s="1"/>
  <c r="S68" i="1" l="1"/>
  <c r="S69" i="1"/>
  <c r="S2" i="1"/>
  <c r="S66" i="1"/>
  <c r="S67" i="1"/>
  <c r="S42" i="1"/>
  <c r="S57" i="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K66" i="1" s="1"/>
  <c r="K67" i="1" s="1"/>
  <c r="AC47" i="1"/>
  <c r="AB23" i="1"/>
  <c r="AC46" i="1"/>
  <c r="AB47" i="1"/>
  <c r="M41" i="1"/>
  <c r="L41" i="1"/>
  <c r="X68" i="1" l="1"/>
  <c r="X69" i="1"/>
  <c r="X66" i="1"/>
  <c r="X67" i="1"/>
  <c r="X64" i="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6" i="1" l="1"/>
  <c r="N66" i="1"/>
  <c r="AA69" i="1" s="1"/>
  <c r="AA64" i="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67" i="1" l="1"/>
  <c r="AA68" i="1"/>
  <c r="N67" i="1"/>
  <c r="G62" i="1"/>
  <c r="G63" i="1" s="1"/>
  <c r="M51" i="1"/>
  <c r="M52" i="1" s="1"/>
  <c r="M53" i="1" s="1"/>
  <c r="L50" i="1"/>
  <c r="G64" i="1" l="1"/>
  <c r="M54" i="1"/>
  <c r="M55" i="1" s="1"/>
  <c r="L51" i="1"/>
  <c r="L52" i="1" s="1"/>
  <c r="L53" i="1" s="1"/>
  <c r="G65" i="1" l="1"/>
  <c r="M56" i="1"/>
  <c r="M57" i="1" s="1"/>
  <c r="L54" i="1"/>
  <c r="T3" i="1" l="1"/>
  <c r="G66" i="1"/>
  <c r="G67" i="1" s="1"/>
  <c r="T36" i="1"/>
  <c r="T12" i="1"/>
  <c r="T6" i="1"/>
  <c r="T45" i="1"/>
  <c r="T15" i="1"/>
  <c r="T59" i="1"/>
  <c r="T27" i="1"/>
  <c r="M58" i="1"/>
  <c r="M59" i="1" s="1"/>
  <c r="M60" i="1" s="1"/>
  <c r="Z2" i="1"/>
  <c r="L55" i="1"/>
  <c r="L56" i="1" s="1"/>
  <c r="L57" i="1" s="1"/>
  <c r="L58" i="1" s="1"/>
  <c r="L59" i="1" s="1"/>
  <c r="L60" i="1" s="1"/>
  <c r="L61" i="1" s="1"/>
  <c r="L62" i="1" s="1"/>
  <c r="L63" i="1" s="1"/>
  <c r="L64" i="1" s="1"/>
  <c r="L65" i="1" s="1"/>
  <c r="L66" i="1" s="1"/>
  <c r="L67" i="1" s="1"/>
  <c r="T63" i="1" l="1"/>
  <c r="T20" i="1"/>
  <c r="T44" i="1"/>
  <c r="T28" i="1"/>
  <c r="T22" i="1"/>
  <c r="T60" i="1"/>
  <c r="T29" i="1"/>
  <c r="T56" i="1"/>
  <c r="T32" i="1"/>
  <c r="T62" i="1"/>
  <c r="T18" i="1"/>
  <c r="T46" i="1"/>
  <c r="T8" i="1"/>
  <c r="T17" i="1"/>
  <c r="T61" i="1"/>
  <c r="T11" i="1"/>
  <c r="T66" i="1"/>
  <c r="T21" i="1"/>
  <c r="T37" i="1"/>
  <c r="T9" i="1"/>
  <c r="T5" i="1"/>
  <c r="T55" i="1"/>
  <c r="T67" i="1"/>
  <c r="T68" i="1"/>
  <c r="T69" i="1"/>
  <c r="Y68" i="1"/>
  <c r="Y69" i="1"/>
  <c r="T52" i="1"/>
  <c r="T41" i="1"/>
  <c r="T4" i="1"/>
  <c r="T13" i="1"/>
  <c r="T33" i="1"/>
  <c r="T10" i="1"/>
  <c r="T26" i="1"/>
  <c r="T25" i="1"/>
  <c r="T7" i="1"/>
  <c r="T47" i="1"/>
  <c r="T53" i="1"/>
  <c r="T38" i="1"/>
  <c r="T40" i="1"/>
  <c r="T31" i="1"/>
  <c r="T58" i="1"/>
  <c r="T57" i="1"/>
  <c r="T23" i="1"/>
  <c r="T35" i="1"/>
  <c r="T49" i="1"/>
  <c r="T64" i="1"/>
  <c r="T19" i="1"/>
  <c r="T48" i="1"/>
  <c r="T51" i="1"/>
  <c r="T14" i="1"/>
  <c r="T16" i="1"/>
  <c r="T34" i="1"/>
  <c r="T24" i="1"/>
  <c r="T42" i="1"/>
  <c r="T54" i="1"/>
  <c r="T43" i="1"/>
  <c r="T39" i="1"/>
  <c r="T50" i="1"/>
  <c r="T30" i="1"/>
  <c r="T65" i="1"/>
  <c r="Y66" i="1"/>
  <c r="Y67" i="1"/>
  <c r="Y64" i="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M66" i="1" l="1"/>
  <c r="Z69" i="1" s="1"/>
  <c r="Z60" i="1" l="1"/>
  <c r="Z16" i="1"/>
  <c r="Z64" i="1"/>
  <c r="Z35" i="1"/>
  <c r="Z54" i="1"/>
  <c r="Z27" i="1"/>
  <c r="Z4" i="1"/>
  <c r="Z68" i="1"/>
  <c r="M67" i="1"/>
  <c r="Z15" i="1"/>
  <c r="Z58" i="1"/>
  <c r="Z30" i="1"/>
  <c r="Z7" i="1"/>
  <c r="Z40" i="1"/>
  <c r="Z17" i="1"/>
  <c r="Z25" i="1"/>
  <c r="Z5" i="1"/>
  <c r="Z44"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55" i="1"/>
  <c r="Z28" i="1"/>
  <c r="Z20" i="1"/>
  <c r="Z14" i="1"/>
  <c r="Z19" i="1"/>
  <c r="Z63" i="1"/>
  <c r="Z65" i="1"/>
  <c r="Z22" i="1"/>
  <c r="Z29" i="1"/>
  <c r="Z13" i="1"/>
  <c r="Z46" i="1"/>
  <c r="Z48" i="1"/>
  <c r="Z36" i="1"/>
  <c r="Z41" i="1"/>
  <c r="Z6" i="1"/>
  <c r="Z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<sst xmlns="http://schemas.openxmlformats.org/spreadsheetml/2006/main" count="872" uniqueCount="529">
  <si>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</si>
  <si>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</si>
  <si>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</si>
  <si>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</si>
  <si>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</si>
  <si>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</si>
  <si>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</si>
  <si>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</si>
  <si>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</si>
  <si>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</si>
  <si>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</si>
  <si>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</si>
  <si>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</si>
  <si>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</si>
  <si>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</si>
  <si>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</si>
  <si>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</si>
  <si>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</si>
  <si>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</si>
  <si>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</si>
  <si>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</si>
  <si>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</si>
  <si>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</si>
  <si>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</si>
  <si>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</si>
  <si>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</si>
  <si>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</si>
  <si>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</si>
  <si>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</si>
  <si>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</si>
  <si>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</si>
  <si>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</si>
  <si>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</si>
  <si>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</si>
  <si>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</si>
  <si>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</si>
  <si>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</si>
  <si>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</si>
  <si>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</si>
  <si>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</si>
  <si>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</si>
  <si>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</si>
  <si>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</si>
  <si>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</si>
  <si>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</si>
  <si>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</si>
  <si>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</si>
  <si>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</si>
  <si>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</si>
  <si>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</si>
  <si>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</si>
  <si>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</si>
  <si>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</si>
  <si>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</si>
  <si>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</si>
  <si>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</si>
  <si>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</si>
  <si>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</si>
  <si>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</si>
  <si>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</si>
  <si>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</si>
  <si>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</si>
  <si>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</si>
  <si>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</si>
  <si>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</si>
  <si>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</si>
  <si>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</si>
  <si>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</si>
  <si>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</si>
  <si>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</si>
  <si>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</si>
  <si>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</si>
  <si>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</si>
  <si>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</si>
  <si>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</si>
  <si>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</si>
  <si>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</si>
  <si>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</si>
  <si>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</si>
  <si>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</si>
  <si>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</si>
  <si>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</si>
  <si>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</si>
  <si>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</si>
  <si>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</si>
  <si>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</si>
  <si>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</si>
  <si>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</si>
  <si>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</si>
  <si>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</si>
  <si>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</si>
  <si>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</si>
  <si>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</si>
  <si>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</si>
  <si>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</si>
  <si>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</si>
  <si>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</si>
  <si>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</si>
  <si>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</si>
  <si>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</si>
  <si>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</si>
  <si>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</si>
  <si>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</si>
  <si>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</si>
  <si>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</si>
  <si>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</si>
  <si>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</si>
  <si>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</si>
  <si>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</si>
  <si>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</si>
  <si>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</si>
  <si>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</si>
  <si>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</si>
  <si>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</si>
  <si>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</si>
  <si>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</si>
  <si>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</si>
  <si>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</si>
  <si>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</si>
  <si>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</si>
  <si>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</si>
  <si>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</si>
  <si>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</si>
  <si>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</si>
  <si>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</si>
  <si>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</si>
  <si>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</si>
  <si>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</si>
  <si>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</si>
  <si>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</si>
  <si>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</si>
  <si>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</si>
  <si>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</si>
  <si>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</si>
  <si>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</si>
  <si>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</si>
  <si>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</si>
  <si>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</si>
  <si>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</si>
  <si>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</si>
  <si>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</si>
  <si>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</si>
  <si>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</si>
  <si>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</si>
  <si>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</si>
  <si>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</si>
  <si>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</si>
  <si>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</si>
  <si>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</si>
  <si>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</si>
  <si>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</si>
  <si>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</si>
  <si>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</si>
  <si>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</si>
  <si>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</si>
  <si>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</si>
  <si>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</si>
  <si>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</si>
  <si>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</si>
  <si>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</si>
  <si>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</si>
  <si>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</si>
  <si>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</si>
  <si>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</si>
  <si>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</si>
  <si>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</si>
  <si>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</si>
  <si>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</si>
  <si>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</si>
  <si>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</si>
  <si>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</si>
  <si>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</si>
  <si>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</si>
  <si>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</si>
  <si>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</si>
  <si>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</si>
  <si>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</si>
  <si>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</si>
  <si>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</si>
  <si>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</si>
  <si>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</si>
  <si>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</si>
  <si>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</si>
  <si>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</si>
  <si>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</si>
  <si>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</si>
  <si>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</si>
  <si>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</si>
  <si>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</si>
  <si>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</si>
  <si>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</si>
  <si>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</si>
  <si>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</si>
  <si>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</si>
  <si>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</si>
  <si>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</si>
  <si>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</si>
  <si>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</si>
  <si>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</si>
  <si>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</si>
  <si>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</si>
  <si>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</si>
  <si>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</si>
  <si>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</si>
  <si>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</si>
  <si>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</si>
  <si>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</si>
  <si>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</si>
  <si>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</si>
  <si>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</si>
  <si>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</si>
  <si>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</si>
  <si>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</si>
  <si>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</si>
  <si>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</si>
  <si>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</si>
  <si>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</si>
  <si>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</si>
  <si>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</si>
  <si>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</si>
  <si>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</si>
  <si>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</si>
  <si>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</si>
  <si>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</si>
  <si>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</si>
  <si>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</si>
  <si>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</si>
  <si>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</si>
  <si>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</si>
  <si>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</si>
  <si>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</si>
  <si>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</si>
  <si>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</si>
  <si>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</si>
  <si>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</si>
  <si>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</si>
  <si>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</si>
  <si>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</si>
  <si>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</si>
  <si>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</si>
  <si>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</si>
  <si>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</si>
  <si>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</si>
  <si>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</si>
  <si>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</si>
  <si>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</si>
  <si>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</si>
  <si>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</si>
  <si>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</si>
  <si>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</si>
  <si>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</si>
  <si>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</si>
  <si>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</si>
  <si>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</si>
  <si>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</si>
  <si>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</si>
  <si>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</si>
  <si>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</si>
  <si>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</si>
  <si>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</si>
  <si>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</si>
  <si>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</si>
  <si>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</si>
  <si>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</si>
  <si>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</si>
  <si>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</si>
  <si>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</si>
  <si>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</si>
  <si>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</si>
  <si>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</si>
  <si>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</si>
  <si>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</si>
  <si>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</si>
  <si>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</si>
  <si>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</si>
  <si>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</si>
  <si>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</si>
  <si>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</si>
  <si>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</si>
  <si>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</si>
  <si>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</si>
  <si>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</si>
  <si>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</si>
  <si>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</si>
  <si>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</si>
  <si>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</si>
  <si>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</si>
  <si>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</si>
  <si>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</si>
  <si>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</si>
  <si>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</si>
  <si>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</si>
  <si>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</si>
  <si>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</si>
  <si>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</si>
  <si>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</si>
  <si>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</si>
  <si>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</si>
  <si>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</si>
  <si>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</si>
  <si>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</si>
  <si>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</si>
  <si>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</si>
  <si>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</si>
  <si>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</si>
  <si>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</si>
  <si>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</si>
  <si>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</si>
  <si>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</si>
  <si>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</si>
  <si>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</si>
  <si>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</si>
  <si>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</si>
  <si>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</si>
  <si>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</si>
  <si>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</si>
  <si>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</si>
  <si>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</si>
  <si>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</si>
  <si>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</si>
  <si>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</si>
  <si>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</si>
  <si>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</si>
  <si>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</si>
  <si>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</si>
  <si>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</si>
  <si>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</si>
  <si>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</si>
  <si>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</si>
  <si>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</si>
  <si>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</si>
  <si>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</si>
  <si>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</si>
  <si>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</si>
  <si>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</si>
  <si>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</si>
  <si>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</si>
  <si>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</si>
  <si>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</si>
  <si>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</si>
  <si>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</si>
  <si>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</si>
  <si>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</si>
  <si>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</si>
  <si>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</si>
  <si>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</si>
  <si>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</si>
  <si>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</si>
  <si>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</si>
  <si>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</si>
  <si>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</si>
  <si>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</si>
  <si>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</si>
  <si>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</si>
  <si>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</si>
  <si>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</si>
  <si>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</si>
  <si>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</si>
  <si>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</si>
  <si>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</si>
  <si>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</si>
  <si>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</si>
  <si>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</si>
  <si>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</si>
  <si>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</si>
  <si>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</si>
  <si>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</si>
  <si>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</si>
  <si>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</si>
  <si>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</si>
  <si>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</si>
  <si>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</si>
  <si>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</si>
  <si>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</si>
  <si>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</si>
  <si>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</si>
  <si>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</si>
  <si>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</si>
  <si>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</si>
  <si>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</si>
  <si>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</si>
  <si>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</si>
  <si>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</si>
  <si>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</si>
  <si>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</si>
  <si>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</si>
  <si>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</si>
  <si>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</si>
  <si>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</si>
  <si>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</si>
  <si>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</si>
  <si>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</si>
  <si>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</si>
  <si>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</si>
  <si>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</si>
  <si>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</si>
  <si>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</si>
  <si>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</si>
  <si>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</si>
  <si>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</si>
  <si>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</si>
  <si>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</si>
  <si>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</si>
  <si>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</si>
  <si>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</si>
  <si>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</si>
  <si>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</si>
  <si>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</si>
  <si>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</si>
  <si>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</si>
  <si>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</si>
  <si>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</si>
  <si>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</si>
  <si>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</si>
  <si>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</si>
  <si>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</si>
  <si>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</si>
  <si>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</si>
  <si>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</si>
  <si>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</si>
  <si>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</si>
  <si>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</si>
  <si>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</si>
  <si>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</si>
  <si>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</si>
  <si>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</si>
  <si>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</si>
  <si>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</si>
  <si>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</si>
  <si>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</si>
  <si>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</si>
  <si>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</si>
  <si>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</si>
  <si>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</si>
  <si>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</si>
  <si>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</si>
  <si>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</si>
  <si>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</si>
  <si>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</si>
  <si>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</si>
  <si>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</si>
  <si>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</si>
  <si>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</si>
  <si>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</si>
  <si>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</si>
  <si>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</si>
  <si>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</si>
  <si>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</si>
  <si>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</si>
  <si>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</si>
  <si>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</si>
  <si>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</si>
  <si>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</si>
  <si>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</si>
  <si>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</si>
  <si>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</si>
  <si>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</si>
  <si>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</si>
  <si>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</si>
  <si>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</si>
  <si>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</si>
  <si>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</si>
  <si>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</si>
  <si>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</si>
  <si>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</si>
  <si>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</si>
  <si>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</si>
  <si>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</si>
  <si>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</si>
  <si>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</si>
  <si>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</si>
  <si>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</si>
  <si>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</si>
  <si>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</si>
  <si>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</si>
  <si>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</si>
  <si>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</si>
  <si>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</si>
  <si>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</si>
  <si>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</si>
  <si>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</si>
  <si>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</si>
  <si>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</si>
  <si>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</si>
  <si>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</si>
  <si>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</si>
  <si>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</si>
  <si>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</si>
  <si>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</si>
  <si>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</si>
  <si>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</si>
  <si>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</si>
  <si>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</si>
  <si>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</si>
  <si>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</si>
  <si>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</si>
  <si>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</si>
  <si>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</si>
  <si>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</si>
  <si>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</si>
  <si>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</si>
  <si>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</si>
  <si>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</si>
  <si>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</si>
  <si>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</si>
  <si>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</si>
  <si>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</si>
  <si>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</si>
  <si>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</si>
  <si>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</si>
  <si>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</si>
  <si>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</si>
  <si>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SCW Индефлятор </t>
  </si>
  <si>
    <t>50 ml</t>
  </si>
  <si>
    <t>100 ml</t>
  </si>
  <si>
    <t>Правый</t>
  </si>
  <si>
    <t xml:space="preserve">Совместно с д/кардиологом: с учетом клинических данных, ЭКГ и КАГ рекомендована ЧКВ ПКА в экстренном порядке. </t>
  </si>
  <si>
    <t>Launcher 6F AL 3</t>
  </si>
  <si>
    <t xml:space="preserve">Заведующий отделения: Д.В. Карчевский </t>
  </si>
  <si>
    <t>32:48</t>
  </si>
  <si>
    <t>Иванов И.А.</t>
  </si>
  <si>
    <t>250 ml</t>
  </si>
  <si>
    <t>3,5 - 40</t>
  </si>
  <si>
    <t>неровности контуров</t>
  </si>
  <si>
    <t xml:space="preserve">стеноз  проксимального сегмента  50%, пролонгированный стеноз среднего сегмента 50%, стеноз дистального сегмента 40%. Стеноз проксимальной трети ДВ 50%   Антеградный кровоток TIMI III. </t>
  </si>
  <si>
    <t xml:space="preserve">диффузные стенотические изменения проксимального сегмента 30%, частично реканализованная функциональная окклюзия дистального сегмента с антеградным кровотоком до TIMI II (d дист.сегмента ~ 2/0-2/25 мм). </t>
  </si>
  <si>
    <t xml:space="preserve">артерия  крупная, протяжённая. Стеноз устья до 50%, субтотальный стеноз проксимального и субтотальный стеноз среднего сегмента, субтотальный стеноз крупной ВОК, неровности контуров дистального сегмента, стеноз устья ЗМЖВ 70%. ЗБВ крупная со стенозами до 30%. Антеградный кровоток TIMI I. Межсистемные коллатерали из бассейна ЛКА с ретроградным контрастированием дистального сегмента ЗБВ. Крупная ВОК контрастируется за счёт внутрисистемных коллатералей Конусной Ветви. </t>
  </si>
  <si>
    <t xml:space="preserve">1) Строгий контроль места пункции, повязка  на руке до 6 ч. </t>
  </si>
  <si>
    <t>Устье ПКА катетеризировано проводниковым катетером Launcher JR 4/0 6Fr. Коронарный проводник Fielder, 2 шт заведены  в дистальный сегмент ЗБВ и ВОК. Реканализация артерии выполнена БК Колибри 1.5-15 и БК Колибри 2.0-15, давлением 14 атм. В зону нестабильного значимого стеноза  среднего сегмента позиционирован и имплантированын DES Resolute Integtity 3.5-38 мм, давлением 14 атм. В зону проксимального сегмента с оверлаппингом на предыдущий стент имплантирован  DES, Yukon Chrome PC 3.5-40 мм, давлением 16 атм. В устье ПКА с оверлэпингом имплантирован DES Resolute Integtity 4.0-12 мм, давлением 16 атм.  Постдилатация в стентах  среднего сегмента БК от стента 4.0-12. Рекроссинг проводников. Дилатация ячейки стента и ангиопластика устья и прокс/3 ВОК БК Колибри 1.5-15 и БК Колибри 2.0-15, давлением до 20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Антеградный кровоток по ПКА восстановлен до TIMI III, остаточный устьевой стеноз ВОК до 50%, антеградный кровток по ВОК восстановлен до TIMI III. Ангиографический результат удовлетворительный.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</si>
</sst>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
      <color theme="1"/>
      <name val="Arial Narrow"/>
      <family val="2"/>
      <charset val="204"/>
    </font>
    <font>
      <sz val="10.5"/>
      <color theme="1"/>
      <name val="Times New Roman"/>
      <family val="1"/>
      <charset val="204"/>
    </font>
    <font>
      <sz val="10.5"/>
      <color theme="1"/>
      <name val="Calibri"/>
      <family val="2"/>
      <scheme val="minor"/>
    </font>
    <font>
      <u/>
      <sz val="11"/>
      <color theme="1"/>
      <name val="Calibri Light"/>
      <family val="2"/>
      <charset val="204"/>
      <scheme val="maj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41" fontId="8" fillId="3" borderId="0" applyNumberFormat="0" applyFill="0" applyAlignment="0"/>
    <xf numFmtId="0" fontId="12"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6"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fill" vertical="center"/>
    </xf>
    <xf numFmtId="0" fontId="20" fillId="0" borderId="0" xfId="0" applyFont="1" applyAlignment="1">
      <alignment horizontal="left"/>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5"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Alignment="1" applyProtection="1">
      <alignment vertical="center"/>
      <protection locked="0"/>
    </xf>
    <xf numFmtId="0" fontId="14"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3" fillId="0" borderId="12" xfId="0" applyFont="1" applyBorder="1"/>
    <xf numFmtId="0" fontId="0" fillId="0" borderId="0" xfId="0" applyProtection="1">
      <protection locked="0"/>
    </xf>
    <xf numFmtId="164" fontId="14" fillId="0" borderId="7" xfId="0" applyNumberFormat="1" applyFont="1" applyBorder="1" applyAlignment="1">
      <alignment horizontal="left" vertical="center"/>
    </xf>
    <xf numFmtId="0" fontId="14" fillId="0" borderId="7" xfId="0" applyFont="1" applyBorder="1" applyAlignment="1">
      <alignment horizontal="left" vertical="center"/>
    </xf>
    <xf numFmtId="0" fontId="26" fillId="0" borderId="0" xfId="0" applyFont="1" applyAlignment="1">
      <alignment horizontal="centerContinuous" vertical="top" wrapText="1"/>
    </xf>
    <xf numFmtId="0" fontId="14" fillId="0" borderId="0" xfId="0" applyFont="1" applyAlignment="1" applyProtection="1">
      <alignment vertical="top" wrapText="1"/>
      <protection locked="0"/>
    </xf>
    <xf numFmtId="0" fontId="14" fillId="0" borderId="0" xfId="0" applyFont="1" applyAlignment="1" applyProtection="1">
      <alignment horizontal="centerContinuous" vertical="top" wrapText="1"/>
      <protection locked="0"/>
    </xf>
    <xf numFmtId="0" fontId="31" fillId="0" borderId="0" xfId="0" applyFont="1" applyAlignment="1">
      <alignment vertical="top"/>
    </xf>
    <xf numFmtId="0" fontId="31"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Alignment="1" applyProtection="1">
      <alignment horizontal="left"/>
      <protection locked="0"/>
    </xf>
    <xf numFmtId="0" fontId="43" fillId="0" borderId="0" xfId="0" applyFont="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27" fillId="0" borderId="8" xfId="0" applyFont="1" applyBorder="1" applyAlignment="1">
      <alignment vertical="center"/>
    </xf>
    <xf numFmtId="164"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5" fontId="10" fillId="6" borderId="16" xfId="4" applyNumberFormat="1" applyFont="1" applyBorder="1" applyAlignment="1" applyProtection="1">
      <alignment horizontal="left" vertical="center"/>
      <protection locked="0"/>
    </xf>
    <xf numFmtId="0" fontId="37" fillId="0" borderId="0" xfId="0" applyFont="1" applyAlignment="1">
      <alignment horizontal="left" vertical="center"/>
    </xf>
    <xf numFmtId="0" fontId="34" fillId="0" borderId="13" xfId="0" applyFont="1" applyBorder="1" applyAlignment="1" applyProtection="1">
      <alignment horizontal="left"/>
      <protection locked="0"/>
    </xf>
    <xf numFmtId="0" fontId="34" fillId="0" borderId="0" xfId="0" applyFont="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14" fillId="0" borderId="9" xfId="0" applyFont="1" applyBorder="1" applyAlignment="1">
      <alignment vertical="center"/>
    </xf>
    <xf numFmtId="0" fontId="14"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6" fillId="0" borderId="10" xfId="0" applyFont="1" applyBorder="1" applyAlignment="1">
      <alignment horizontal="right"/>
    </xf>
    <xf numFmtId="164"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Alignment="1">
      <alignment horizontal="centerContinuous"/>
    </xf>
    <xf numFmtId="0" fontId="48" fillId="9" borderId="21" xfId="7" applyFont="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15" fillId="0" borderId="0" xfId="0" applyFont="1" applyAlignment="1">
      <alignment horizontal="center"/>
    </xf>
    <xf numFmtId="0" fontId="48"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5" fillId="0" borderId="0" xfId="0" applyNumberFormat="1" applyFont="1" applyAlignment="1" applyProtection="1">
      <alignment vertical="center"/>
      <protection locked="0"/>
    </xf>
    <xf numFmtId="0" fontId="0" fillId="0" borderId="0" xfId="0" applyAlignment="1">
      <alignment vertical="top" wrapText="1"/>
    </xf>
    <xf numFmtId="0" fontId="40" fillId="0" borderId="0" xfId="0" applyFont="1" applyAlignment="1" applyProtection="1">
      <alignment vertical="top" wrapText="1"/>
      <protection locked="0"/>
    </xf>
    <xf numFmtId="0" fontId="52" fillId="0" borderId="0" xfId="0" applyFont="1" applyAlignment="1">
      <alignment vertical="top"/>
    </xf>
    <xf numFmtId="0" fontId="53"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7" fillId="0" borderId="0" xfId="0" applyFont="1" applyAlignment="1">
      <alignment horizontal="centerContinuous" vertical="center"/>
    </xf>
    <xf numFmtId="0" fontId="49" fillId="0" borderId="0" xfId="0" applyFont="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5" fillId="0" borderId="35" xfId="0" applyFont="1" applyBorder="1" applyAlignment="1" applyProtection="1">
      <alignment horizontal="center" vertical="center"/>
      <protection locked="0"/>
    </xf>
    <xf numFmtId="0" fontId="55"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lignment horizont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35" xfId="0" applyFont="1" applyBorder="1" applyAlignment="1" applyProtection="1">
      <alignment horizontal="justify" vertical="center" wrapText="1"/>
      <protection locked="0"/>
    </xf>
    <xf numFmtId="0" fontId="3" fillId="0" borderId="0" xfId="0" applyFont="1"/>
    <xf numFmtId="0" fontId="57" fillId="0" borderId="40" xfId="0" applyFont="1" applyBorder="1" applyProtection="1">
      <protection locked="0"/>
    </xf>
    <xf numFmtId="0" fontId="0" fillId="0" borderId="0" xfId="0" applyAlignment="1">
      <alignment horizontal="center" vertical="top"/>
    </xf>
    <xf numFmtId="0" fontId="15" fillId="0" borderId="0" xfId="0" applyFont="1"/>
    <xf numFmtId="0" fontId="2" fillId="0" borderId="0" xfId="0" applyFont="1"/>
    <xf numFmtId="0" fontId="14"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5" fillId="0" borderId="20" xfId="0" applyFont="1" applyBorder="1" applyAlignment="1" applyProtection="1">
      <alignment horizontal="left" vertical="center" wrapText="1"/>
      <protection locked="0"/>
    </xf>
    <xf numFmtId="0" fontId="44" fillId="0" borderId="19" xfId="0" applyFont="1" applyBorder="1" applyAlignment="1">
      <alignment horizontal="left" vertical="center"/>
    </xf>
    <xf numFmtId="0" fontId="15"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5"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8"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4"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0"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5" fillId="0" borderId="20" xfId="0" applyNumberFormat="1" applyFont="1" applyBorder="1" applyAlignment="1">
      <alignment horizontal="left" vertical="center" wrapText="1"/>
    </xf>
    <xf numFmtId="0" fontId="45" fillId="0" borderId="20" xfId="0" applyFont="1" applyBorder="1" applyAlignment="1">
      <alignment horizontal="left" vertical="center" wrapText="1"/>
    </xf>
    <xf numFmtId="14" fontId="55"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7" fillId="0" borderId="0" xfId="0" applyFont="1" applyAlignment="1">
      <alignment horizontal="left"/>
    </xf>
    <xf numFmtId="20" fontId="28" fillId="0" borderId="13" xfId="0" applyNumberFormat="1" applyFont="1" applyBorder="1" applyAlignment="1">
      <alignment horizontal="left" wrapText="1"/>
    </xf>
    <xf numFmtId="0" fontId="14" fillId="0" borderId="13" xfId="0" applyFont="1" applyBorder="1" applyAlignment="1" applyProtection="1">
      <alignment horizontal="fill" vertical="center"/>
      <protection hidden="1"/>
    </xf>
    <xf numFmtId="14" fontId="55" fillId="0" borderId="26" xfId="0" applyNumberFormat="1" applyFont="1" applyBorder="1" applyAlignment="1" applyProtection="1">
      <alignment horizontal="center" vertical="center"/>
      <protection locked="0"/>
    </xf>
    <xf numFmtId="165" fontId="21" fillId="6" borderId="9" xfId="4" applyNumberFormat="1" applyFont="1" applyBorder="1" applyAlignment="1" applyProtection="1">
      <alignment horizontal="left" vertical="center"/>
    </xf>
    <xf numFmtId="0" fontId="0" fillId="0" borderId="0" xfId="0" applyAlignment="1">
      <alignment horizontal="left"/>
    </xf>
    <xf numFmtId="0" fontId="15"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6" fillId="0" borderId="8" xfId="0" applyFont="1" applyBorder="1" applyAlignment="1">
      <alignment horizontal="left" vertical="center"/>
    </xf>
    <xf numFmtId="166" fontId="0" fillId="0" borderId="0" xfId="0" applyNumberFormat="1" applyAlignment="1">
      <alignment horizontal="left"/>
    </xf>
    <xf numFmtId="0" fontId="15" fillId="0" borderId="4" xfId="0" applyFont="1" applyBorder="1" applyAlignment="1" applyProtection="1">
      <alignment horizontal="center" vertical="center"/>
      <protection locked="0"/>
    </xf>
    <xf numFmtId="0" fontId="10" fillId="0" borderId="12" xfId="0" applyFont="1" applyBorder="1" applyAlignment="1">
      <alignment horizontal="left"/>
    </xf>
    <xf numFmtId="0" fontId="1" fillId="0" borderId="8" xfId="0" applyFont="1" applyBorder="1"/>
    <xf numFmtId="0" fontId="36"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1" fillId="8" borderId="18" xfId="6" applyFont="1" applyBorder="1" applyAlignment="1" applyProtection="1">
      <alignment horizontal="left" vertical="center"/>
      <protection locked="0"/>
    </xf>
    <xf numFmtId="0" fontId="44" fillId="8" borderId="16" xfId="6" applyFont="1" applyBorder="1" applyAlignment="1" applyProtection="1">
      <alignment horizontal="left" vertical="center"/>
      <protection locked="0"/>
    </xf>
    <xf numFmtId="0" fontId="21" fillId="8" borderId="18" xfId="6" applyFont="1" applyBorder="1" applyAlignment="1" applyProtection="1">
      <alignment horizontal="left" vertical="center"/>
    </xf>
    <xf numFmtId="0" fontId="58" fillId="0" borderId="0" xfId="0" applyFont="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7"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1" fillId="0" borderId="0" xfId="0" applyFont="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52"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9" fillId="0" borderId="5" xfId="0" applyFont="1" applyBorder="1" applyAlignment="1" applyProtection="1">
      <alignment horizontal="justify" vertical="top" wrapText="1"/>
      <protection locked="0"/>
    </xf>
    <xf numFmtId="0" fontId="69" fillId="0" borderId="11" xfId="0" applyFont="1" applyBorder="1" applyAlignment="1" applyProtection="1">
      <alignment horizontal="justify" vertical="top" wrapText="1"/>
      <protection locked="0"/>
    </xf>
    <xf numFmtId="0" fontId="69" fillId="0" borderId="0" xfId="0" applyFont="1" applyAlignment="1" applyProtection="1">
      <alignment horizontal="justify" vertical="top" wrapText="1"/>
      <protection locked="0"/>
    </xf>
    <xf numFmtId="0" fontId="69" fillId="0" borderId="13" xfId="0" applyFont="1" applyBorder="1" applyAlignment="1" applyProtection="1">
      <alignment horizontal="justify" vertical="top" wrapText="1"/>
      <protection locked="0"/>
    </xf>
    <xf numFmtId="0" fontId="69" fillId="0" borderId="3" xfId="0" applyFont="1" applyBorder="1" applyAlignment="1" applyProtection="1">
      <alignment horizontal="justify" vertical="top" wrapText="1"/>
      <protection locked="0"/>
    </xf>
    <xf numFmtId="0" fontId="69" fillId="0" borderId="9"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50" fillId="0" borderId="4" xfId="0" applyFont="1" applyBorder="1" applyAlignment="1" applyProtection="1">
      <alignment horizontal="left" vertical="center"/>
      <protection locked="0"/>
    </xf>
    <xf numFmtId="0" fontId="72" fillId="0" borderId="0" xfId="0" applyFont="1" applyAlignment="1" applyProtection="1">
      <alignment horizontal="justify" vertical="top" wrapText="1"/>
      <protection locked="0"/>
    </xf>
    <xf numFmtId="0" fontId="40" fillId="0" borderId="0" xfId="0" applyFont="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71" fillId="0" borderId="0" xfId="0" applyFont="1" applyAlignment="1">
      <alignment horizontal="justify" vertical="top" wrapText="1"/>
    </xf>
    <xf numFmtId="0" fontId="71" fillId="0" borderId="13" xfId="0" applyFont="1" applyBorder="1" applyAlignment="1">
      <alignment horizontal="justify" vertical="top" wrapText="1"/>
    </xf>
    <xf numFmtId="0" fontId="71"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1009650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53350"/>
          <a:ext cx="2169797" cy="1612823"/>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9" totalsRowShown="0">
  <sortState xmlns:xlrd2="http://schemas.microsoft.com/office/spreadsheetml/2017/richdata2" ref="A2:C67">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учёта'!$B$21,Расходка[[#This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учёта'!$B$19,Расходка[[#This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учёта'!$B$17,Расходка[[#This Row],[Наименование расходного материала]])),MAX($K$1:K1)+1,0)</calculatedColumnFormula>
    </tableColumn>
    <tableColumn id="8" xr3:uid="{00000000-0010-0000-0F00-000008000000}" name="Индекс8" dataDxfId="21">
      <calculatedColumnFormula>IF(ISNUMBER(SEARCH('Карта учёта'!$B$18,Расходка[[#This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учёта'!$B$20,Расходка[[#This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10" zoomScaleNormal="100" zoomScaleSheetLayoutView="100" zoomScalePageLayoutView="90" workbookViewId="0">
      <selection activeCell="P38" sqref="P38"/>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45190</v>
      </c>
      <c r="C8" s="54"/>
      <c r="D8" s="16" t="s">
        <v>186</v>
      </c>
      <c r="E8" s="29"/>
      <c r="F8" s="29"/>
      <c r="G8" s="17"/>
      <c r="H8" s="18"/>
    </row>
    <row r="9" spans="1:8" ht="15.6" customHeight="1" x14ac:dyDescent="0.25">
      <c r="A9" s="21" t="s">
        <v>193</v>
      </c>
      <c r="B9" s="22">
        <v>0.61111111111111105</v>
      </c>
      <c r="C9" s="54"/>
      <c r="D9" s="94" t="s">
        <v>172</v>
      </c>
      <c r="E9" s="92"/>
      <c r="F9" s="92"/>
      <c r="G9" s="23" t="s">
        <v>163</v>
      </c>
      <c r="H9" s="25"/>
    </row>
    <row r="10" spans="1:8" ht="15.6" customHeight="1" thickBot="1" x14ac:dyDescent="0.3">
      <c r="A10" s="83" t="s">
        <v>194</v>
      </c>
      <c r="B10" s="84">
        <v>0.61805555555555558</v>
      </c>
      <c r="C10" s="55"/>
      <c r="D10" s="95" t="s">
        <v>173</v>
      </c>
      <c r="E10" s="93"/>
      <c r="F10" s="93"/>
      <c r="G10" s="24" t="s">
        <v>156</v>
      </c>
      <c r="H10" s="26"/>
    </row>
    <row r="11" spans="1:8" ht="17.25" thickTop="1" thickBot="1" x14ac:dyDescent="0.3">
      <c r="A11" s="89" t="s">
        <v>192</v>
      </c>
      <c r="B11" s="201" t="s">
        <v>520</v>
      </c>
      <c r="C11" s="8"/>
      <c r="D11" s="95" t="s">
        <v>170</v>
      </c>
      <c r="E11" s="93"/>
      <c r="F11" s="93"/>
      <c r="G11" s="24" t="s">
        <v>249</v>
      </c>
      <c r="H11" s="26"/>
    </row>
    <row r="12" spans="1:8" ht="16.5" thickTop="1" x14ac:dyDescent="0.25">
      <c r="A12" s="81" t="s">
        <v>8</v>
      </c>
      <c r="B12" s="82">
        <v>28415</v>
      </c>
      <c r="C12" s="12"/>
      <c r="D12" s="95" t="s">
        <v>303</v>
      </c>
      <c r="E12" s="93"/>
      <c r="F12" s="93"/>
      <c r="G12" s="24" t="s">
        <v>178</v>
      </c>
      <c r="H12" s="26"/>
    </row>
    <row r="13" spans="1:8" ht="15.75" x14ac:dyDescent="0.25">
      <c r="A13" s="15" t="s">
        <v>10</v>
      </c>
      <c r="B13" s="30">
        <f>DATEDIF(B12,B8,"y")</f>
        <v>45</v>
      </c>
      <c r="C13" s="12"/>
      <c r="D13" s="95"/>
      <c r="E13" s="93"/>
      <c r="F13" s="93"/>
      <c r="G13" s="24"/>
      <c r="H13" s="26"/>
    </row>
    <row r="14" spans="1:8" ht="15.75" x14ac:dyDescent="0.25">
      <c r="A14" s="15" t="s">
        <v>12</v>
      </c>
      <c r="B14" s="19">
        <v>25881</v>
      </c>
      <c r="C14" s="12"/>
      <c r="D14" s="36"/>
      <c r="E14" s="36"/>
      <c r="F14" s="36"/>
      <c r="G14" s="37"/>
      <c r="H14" s="56"/>
    </row>
    <row r="15" spans="1:8" ht="15.75" x14ac:dyDescent="0.25">
      <c r="A15" s="15" t="s">
        <v>133</v>
      </c>
      <c r="B15" s="19">
        <v>35</v>
      </c>
      <c r="D15" s="36"/>
      <c r="E15" s="36"/>
      <c r="F15" s="36"/>
      <c r="G15" s="166" t="s">
        <v>402</v>
      </c>
      <c r="H15" s="170" t="s">
        <v>519</v>
      </c>
    </row>
    <row r="16" spans="1:8" ht="15.6" customHeight="1" x14ac:dyDescent="0.25">
      <c r="A16" s="15" t="s">
        <v>106</v>
      </c>
      <c r="B16" s="19" t="s">
        <v>312</v>
      </c>
      <c r="D16" s="36"/>
      <c r="E16" s="36"/>
      <c r="F16" s="36"/>
      <c r="G16" s="167" t="s">
        <v>404</v>
      </c>
      <c r="H16" s="165">
        <v>19342</v>
      </c>
    </row>
    <row r="17" spans="1:8" ht="14.45" customHeight="1" x14ac:dyDescent="0.25">
      <c r="A17" s="40"/>
      <c r="B17" s="31"/>
      <c r="C17" s="31"/>
      <c r="D17" s="88"/>
      <c r="E17" s="88"/>
      <c r="F17" s="88"/>
      <c r="G17" s="168" t="s">
        <v>391</v>
      </c>
      <c r="H17" s="169">
        <f>H16*0.0019</f>
        <v>36.7498</v>
      </c>
    </row>
    <row r="18" spans="1:8" ht="14.45" customHeight="1" x14ac:dyDescent="0.25">
      <c r="A18" s="57" t="s">
        <v>188</v>
      </c>
      <c r="B18" s="87" t="s">
        <v>515</v>
      </c>
      <c r="D18" s="28" t="s">
        <v>210</v>
      </c>
      <c r="E18" s="28"/>
      <c r="F18" s="28"/>
      <c r="G18" s="85" t="s">
        <v>189</v>
      </c>
      <c r="H18" s="86" t="s">
        <v>509</v>
      </c>
    </row>
    <row r="19" spans="1:8" ht="14.45" customHeight="1" x14ac:dyDescent="0.25">
      <c r="A19" s="40"/>
      <c r="B19" s="31"/>
      <c r="C19" s="31"/>
      <c r="D19" s="34"/>
      <c r="E19" s="34"/>
      <c r="F19" s="34"/>
      <c r="G19" s="31"/>
      <c r="H19" s="41"/>
    </row>
    <row r="20" spans="1:8" ht="14.45" customHeight="1" x14ac:dyDescent="0.25">
      <c r="A20" s="57" t="s">
        <v>212</v>
      </c>
      <c r="B20" s="214" t="s">
        <v>523</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524</v>
      </c>
      <c r="C22" s="220"/>
      <c r="D22" s="220"/>
      <c r="E22" s="220"/>
      <c r="F22" s="220"/>
      <c r="G22" s="220"/>
      <c r="H22" s="221"/>
    </row>
    <row r="23" spans="1:8" ht="14.45" customHeight="1" x14ac:dyDescent="0.25">
      <c r="A23" s="38"/>
      <c r="B23" s="222"/>
      <c r="C23" s="222"/>
      <c r="D23" s="222"/>
      <c r="E23" s="222"/>
      <c r="F23" s="222"/>
      <c r="G23" s="222"/>
      <c r="H23" s="223"/>
    </row>
    <row r="24" spans="1:8" ht="14.45" customHeight="1" x14ac:dyDescent="0.25">
      <c r="A24" s="60"/>
      <c r="B24" s="222"/>
      <c r="C24" s="222"/>
      <c r="D24" s="222"/>
      <c r="E24" s="222"/>
      <c r="F24" s="222"/>
      <c r="G24" s="222"/>
      <c r="H24" s="223"/>
    </row>
    <row r="25" spans="1:8" ht="14.45" customHeight="1" x14ac:dyDescent="0.25">
      <c r="A25" s="38"/>
      <c r="B25" s="222"/>
      <c r="C25" s="222"/>
      <c r="D25" s="222"/>
      <c r="E25" s="222"/>
      <c r="F25" s="222"/>
      <c r="G25" s="222"/>
      <c r="H25" s="223"/>
    </row>
    <row r="26" spans="1:8" ht="14.45" customHeight="1" x14ac:dyDescent="0.25">
      <c r="A26" s="40"/>
      <c r="B26" s="224"/>
      <c r="C26" s="224"/>
      <c r="D26" s="224"/>
      <c r="E26" s="224"/>
      <c r="F26" s="224"/>
      <c r="G26" s="224"/>
      <c r="H26" s="225"/>
    </row>
    <row r="27" spans="1:8" ht="14.45" customHeight="1" x14ac:dyDescent="0.25">
      <c r="A27" s="59" t="s">
        <v>272</v>
      </c>
      <c r="B27" s="219" t="s">
        <v>525</v>
      </c>
      <c r="C27" s="219"/>
      <c r="D27" s="219"/>
      <c r="E27" s="219"/>
      <c r="F27" s="219"/>
      <c r="G27" s="219"/>
      <c r="H27" s="226"/>
    </row>
    <row r="28" spans="1:8" ht="15.6" customHeight="1" x14ac:dyDescent="0.25">
      <c r="A28" s="38"/>
      <c r="B28" s="227"/>
      <c r="C28" s="227"/>
      <c r="D28" s="227"/>
      <c r="E28" s="227"/>
      <c r="F28" s="227"/>
      <c r="G28" s="227"/>
      <c r="H28" s="228"/>
    </row>
    <row r="29" spans="1:8" ht="14.45" customHeight="1" x14ac:dyDescent="0.25">
      <c r="A29" s="38"/>
      <c r="B29" s="227"/>
      <c r="C29" s="227"/>
      <c r="D29" s="227"/>
      <c r="E29" s="227"/>
      <c r="F29" s="227"/>
      <c r="G29" s="227"/>
      <c r="H29" s="228"/>
    </row>
    <row r="30" spans="1:8" ht="14.45" customHeight="1" x14ac:dyDescent="0.25">
      <c r="A30" s="32"/>
      <c r="B30" s="227"/>
      <c r="C30" s="227"/>
      <c r="D30" s="227"/>
      <c r="E30" s="227"/>
      <c r="F30" s="227"/>
      <c r="G30" s="227"/>
      <c r="H30" s="228"/>
    </row>
    <row r="31" spans="1:8" ht="14.45" customHeight="1" x14ac:dyDescent="0.25">
      <c r="A31" s="33"/>
      <c r="B31" s="229"/>
      <c r="C31" s="229"/>
      <c r="D31" s="229"/>
      <c r="E31" s="229"/>
      <c r="F31" s="229"/>
      <c r="G31" s="229"/>
      <c r="H31" s="230"/>
    </row>
    <row r="32" spans="1:8" ht="14.45" customHeight="1" x14ac:dyDescent="0.25">
      <c r="A32" s="59" t="s">
        <v>273</v>
      </c>
      <c r="B32" s="220" t="s">
        <v>526</v>
      </c>
      <c r="C32" s="219"/>
      <c r="D32" s="219"/>
      <c r="E32" s="219"/>
      <c r="F32" s="219"/>
      <c r="G32" s="219"/>
      <c r="H32" s="226"/>
    </row>
    <row r="33" spans="1:8" ht="14.45" customHeight="1" x14ac:dyDescent="0.25">
      <c r="A33" s="38"/>
      <c r="B33" s="227"/>
      <c r="C33" s="227"/>
      <c r="D33" s="227"/>
      <c r="E33" s="227"/>
      <c r="F33" s="227"/>
      <c r="G33" s="227"/>
      <c r="H33" s="228"/>
    </row>
    <row r="34" spans="1:8" ht="15.6" customHeight="1" x14ac:dyDescent="0.25">
      <c r="A34" s="38"/>
      <c r="B34" s="227"/>
      <c r="C34" s="227"/>
      <c r="D34" s="227"/>
      <c r="E34" s="227"/>
      <c r="F34" s="227"/>
      <c r="G34" s="227"/>
      <c r="H34" s="228"/>
    </row>
    <row r="35" spans="1:8" ht="14.45" customHeight="1" x14ac:dyDescent="0.25">
      <c r="A35" s="38"/>
      <c r="B35" s="227"/>
      <c r="C35" s="227"/>
      <c r="D35" s="227"/>
      <c r="E35" s="227"/>
      <c r="F35" s="227"/>
      <c r="G35" s="227"/>
      <c r="H35" s="228"/>
    </row>
    <row r="36" spans="1:8" ht="15.6" customHeight="1" x14ac:dyDescent="0.25">
      <c r="A36" s="38"/>
      <c r="B36" s="227"/>
      <c r="C36" s="227"/>
      <c r="D36" s="227"/>
      <c r="E36" s="227"/>
      <c r="F36" s="227"/>
      <c r="G36" s="227"/>
      <c r="H36" s="228"/>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516</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204</v>
      </c>
      <c r="B51" s="63" t="s">
        <v>514</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N33" sqref="N33"/>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41" t="s">
        <v>208</v>
      </c>
      <c r="B6" s="242"/>
      <c r="C6" s="242"/>
      <c r="D6" s="242"/>
      <c r="E6" s="242"/>
      <c r="F6" s="242"/>
      <c r="G6" s="242"/>
      <c r="H6" s="243"/>
    </row>
    <row r="7" spans="1:8" ht="21.6" customHeight="1" x14ac:dyDescent="0.25">
      <c r="A7" s="241"/>
      <c r="B7" s="242"/>
      <c r="C7" s="242"/>
      <c r="D7" s="242"/>
      <c r="E7" s="242"/>
      <c r="F7" s="242"/>
      <c r="G7" s="242"/>
      <c r="H7" s="243"/>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216</v>
      </c>
      <c r="D8" s="240"/>
      <c r="E8" s="240"/>
      <c r="F8" s="191">
        <v>3</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40"/>
      <c r="D9" s="240"/>
      <c r="E9" s="240"/>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45</v>
      </c>
      <c r="B10" s="190"/>
      <c r="C10" s="244"/>
      <c r="D10" s="244"/>
      <c r="E10" s="244"/>
      <c r="F10" s="195"/>
      <c r="G10" s="118"/>
      <c r="H10" s="39"/>
    </row>
    <row r="11" spans="1:8" x14ac:dyDescent="0.25">
      <c r="A11" s="193"/>
      <c r="B11" s="198"/>
      <c r="C11" s="194">
        <f>SUM(F8:F10)</f>
        <v>3</v>
      </c>
      <c r="H11" s="39"/>
    </row>
    <row r="12" spans="1:8" ht="18.75" x14ac:dyDescent="0.25">
      <c r="A12" s="75" t="s">
        <v>191</v>
      </c>
      <c r="B12" s="20">
        <f>КАГ!B8</f>
        <v>45190</v>
      </c>
      <c r="C12" s="12"/>
      <c r="D12" s="16" t="s">
        <v>186</v>
      </c>
      <c r="E12" s="29"/>
      <c r="F12" s="29"/>
      <c r="G12" s="17"/>
      <c r="H12" s="18"/>
    </row>
    <row r="13" spans="1:8" ht="15.75" x14ac:dyDescent="0.25">
      <c r="A13" s="76" t="s">
        <v>193</v>
      </c>
      <c r="B13" s="22">
        <v>0.61805555555555558</v>
      </c>
      <c r="C13" s="12"/>
      <c r="D13" s="94" t="s">
        <v>172</v>
      </c>
      <c r="E13" s="92"/>
      <c r="F13" s="92"/>
      <c r="G13" s="79" t="str">
        <f>КАГ!G9</f>
        <v>Щербаков А.С.</v>
      </c>
      <c r="H13" s="90" t="str">
        <f>IF(ISBLANK(КАГ!H9),"",КАГ!H9)</f>
        <v/>
      </c>
    </row>
    <row r="14" spans="1:8" ht="15.75" x14ac:dyDescent="0.25">
      <c r="A14" s="76" t="s">
        <v>194</v>
      </c>
      <c r="B14" s="22">
        <v>0.68055555555555547</v>
      </c>
      <c r="C14" s="12"/>
      <c r="D14" s="95" t="s">
        <v>173</v>
      </c>
      <c r="E14" s="93"/>
      <c r="F14" s="93"/>
      <c r="G14" s="80" t="str">
        <f>КАГ!G10</f>
        <v>Мешалкина И.В.</v>
      </c>
      <c r="H14" s="91" t="str">
        <f>IF(ISBLANK(КАГ!H10),"",КАГ!H10)</f>
        <v/>
      </c>
    </row>
    <row r="15" spans="1:8" ht="16.5" thickBot="1" x14ac:dyDescent="0.3">
      <c r="A15" s="164" t="s">
        <v>390</v>
      </c>
      <c r="B15" s="189">
        <f>IF(B14&lt;B13,B14+1,B14)-B13</f>
        <v>6.2499999999999889E-2</v>
      </c>
      <c r="D15" s="95" t="s">
        <v>170</v>
      </c>
      <c r="E15" s="93"/>
      <c r="F15" s="93"/>
      <c r="G15" s="80" t="str">
        <f>КАГ!G11</f>
        <v>Равинская Я.А.</v>
      </c>
      <c r="H15" s="91" t="str">
        <f>IF(ISBLANK(КАГ!H11),"",КАГ!H11)</f>
        <v/>
      </c>
    </row>
    <row r="16" spans="1:8" ht="17.25" thickTop="1" thickBot="1" x14ac:dyDescent="0.3">
      <c r="A16" s="89" t="s">
        <v>192</v>
      </c>
      <c r="B16" s="203" t="str">
        <f>КАГ!B11</f>
        <v>Иванов И.А.</v>
      </c>
      <c r="D16" s="95" t="s">
        <v>303</v>
      </c>
      <c r="E16" s="93"/>
      <c r="F16" s="93"/>
      <c r="G16" s="80" t="str">
        <f>КАГ!G12</f>
        <v>Галамага Н.Е.</v>
      </c>
      <c r="H16" s="91" t="str">
        <f>IF(ISBLANK(КАГ!H12),"",КАГ!H12)</f>
        <v/>
      </c>
    </row>
    <row r="17" spans="1:8" ht="16.5" thickTop="1" x14ac:dyDescent="0.25">
      <c r="A17" s="15" t="s">
        <v>8</v>
      </c>
      <c r="B17" s="67">
        <f>КАГ!B12</f>
        <v>28415</v>
      </c>
      <c r="D17" s="95" t="s">
        <v>184</v>
      </c>
      <c r="E17" s="93"/>
      <c r="F17" s="93"/>
      <c r="G17" s="80" t="str">
        <f>IF(ISBLANK(КАГ!G13),"",КАГ!G13)</f>
        <v/>
      </c>
      <c r="H17" s="91" t="str">
        <f>IF(ISBLANK(КАГ!H13),"",КАГ!H13)</f>
        <v/>
      </c>
    </row>
    <row r="18" spans="1:8" ht="15.75" x14ac:dyDescent="0.25">
      <c r="A18" s="15" t="s">
        <v>10</v>
      </c>
      <c r="B18" s="30">
        <f>КАГ!B13</f>
        <v>45</v>
      </c>
      <c r="H18" s="39"/>
    </row>
    <row r="19" spans="1:8" ht="14.45" customHeight="1" x14ac:dyDescent="0.25">
      <c r="A19" s="15" t="s">
        <v>12</v>
      </c>
      <c r="B19" s="68">
        <f>КАГ!B14</f>
        <v>25881</v>
      </c>
      <c r="C19" s="69"/>
      <c r="D19" s="69"/>
      <c r="E19" s="69"/>
      <c r="F19" s="69"/>
      <c r="G19" s="166" t="s">
        <v>402</v>
      </c>
      <c r="H19" s="181" t="str">
        <f>КАГ!H15</f>
        <v>32:48</v>
      </c>
    </row>
    <row r="20" spans="1:8" ht="14.45" customHeight="1" x14ac:dyDescent="0.25">
      <c r="A20" s="15" t="s">
        <v>133</v>
      </c>
      <c r="B20" s="68">
        <f>КАГ!B15</f>
        <v>35</v>
      </c>
      <c r="C20" s="70"/>
      <c r="D20" s="70"/>
      <c r="E20" s="70"/>
      <c r="F20" s="70"/>
      <c r="G20" s="167" t="s">
        <v>404</v>
      </c>
      <c r="H20" s="182">
        <f>КАГ!H16</f>
        <v>19342</v>
      </c>
    </row>
    <row r="21" spans="1:8" ht="14.45" customHeight="1" x14ac:dyDescent="0.25">
      <c r="A21" s="15" t="s">
        <v>106</v>
      </c>
      <c r="B21" s="67" t="str">
        <f>КАГ!B16</f>
        <v>ОКС БПST</v>
      </c>
      <c r="C21" s="70"/>
      <c r="E21" s="71"/>
      <c r="F21" s="71"/>
      <c r="G21" s="168" t="s">
        <v>391</v>
      </c>
      <c r="H21" s="169">
        <f>КАГ!H17</f>
        <v>36.7498</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394</v>
      </c>
      <c r="B23" s="173" t="s">
        <v>393</v>
      </c>
      <c r="C23" s="163"/>
      <c r="D23" s="163"/>
      <c r="E23" s="163"/>
      <c r="F23" s="163"/>
      <c r="H23" s="39"/>
    </row>
    <row r="24" spans="1:8" ht="14.45" customHeight="1" x14ac:dyDescent="0.3">
      <c r="A24" s="184" t="s">
        <v>392</v>
      </c>
      <c r="B24" s="171"/>
      <c r="C24" s="171"/>
      <c r="D24" s="171"/>
      <c r="E24" s="171"/>
      <c r="F24" s="171"/>
      <c r="G24" s="171"/>
      <c r="H24" s="172"/>
    </row>
    <row r="25" spans="1:8" ht="14.45" customHeight="1" x14ac:dyDescent="0.25">
      <c r="A25" s="248" t="s">
        <v>528</v>
      </c>
      <c r="B25" s="249"/>
      <c r="C25" s="249"/>
      <c r="D25" s="249"/>
      <c r="E25" s="249"/>
      <c r="F25" s="249"/>
      <c r="G25" s="249"/>
      <c r="H25" s="250"/>
    </row>
    <row r="26" spans="1:8" ht="14.45" customHeight="1" x14ac:dyDescent="0.25">
      <c r="A26" s="251"/>
      <c r="B26" s="249"/>
      <c r="C26" s="249"/>
      <c r="D26" s="249"/>
      <c r="E26" s="249"/>
      <c r="F26" s="249"/>
      <c r="G26" s="249"/>
      <c r="H26" s="250"/>
    </row>
    <row r="27" spans="1:8" ht="14.45" customHeight="1" x14ac:dyDescent="0.25">
      <c r="A27" s="251"/>
      <c r="B27" s="249"/>
      <c r="C27" s="249"/>
      <c r="D27" s="249"/>
      <c r="E27" s="249"/>
      <c r="F27" s="249"/>
      <c r="G27" s="249"/>
      <c r="H27" s="250"/>
    </row>
    <row r="28" spans="1:8" ht="14.45" customHeight="1" x14ac:dyDescent="0.25">
      <c r="A28" s="251"/>
      <c r="B28" s="249"/>
      <c r="C28" s="249"/>
      <c r="D28" s="249"/>
      <c r="E28" s="249"/>
      <c r="F28" s="249"/>
      <c r="G28" s="249"/>
      <c r="H28" s="250"/>
    </row>
    <row r="29" spans="1:8" ht="14.45" customHeight="1" x14ac:dyDescent="0.25">
      <c r="A29" s="251"/>
      <c r="B29" s="249"/>
      <c r="C29" s="249"/>
      <c r="D29" s="249"/>
      <c r="E29" s="249"/>
      <c r="F29" s="249"/>
      <c r="G29" s="249"/>
      <c r="H29" s="250"/>
    </row>
    <row r="30" spans="1:8" ht="14.45" customHeight="1" x14ac:dyDescent="0.25">
      <c r="A30" s="251"/>
      <c r="B30" s="249"/>
      <c r="C30" s="249"/>
      <c r="D30" s="249"/>
      <c r="E30" s="249"/>
      <c r="F30" s="249"/>
      <c r="G30" s="249"/>
      <c r="H30" s="250"/>
    </row>
    <row r="31" spans="1:8" ht="14.45" customHeight="1" x14ac:dyDescent="0.25">
      <c r="A31" s="251"/>
      <c r="B31" s="249"/>
      <c r="C31" s="249"/>
      <c r="D31" s="249"/>
      <c r="E31" s="249"/>
      <c r="F31" s="249"/>
      <c r="G31" s="249"/>
      <c r="H31" s="250"/>
    </row>
    <row r="32" spans="1:8" ht="14.45" customHeight="1" x14ac:dyDescent="0.25">
      <c r="A32" s="251"/>
      <c r="B32" s="249"/>
      <c r="C32" s="249"/>
      <c r="D32" s="249"/>
      <c r="E32" s="249"/>
      <c r="F32" s="249"/>
      <c r="G32" s="249"/>
      <c r="H32" s="250"/>
    </row>
    <row r="33" spans="1:12" ht="14.45" customHeight="1" x14ac:dyDescent="0.25">
      <c r="A33" s="251"/>
      <c r="B33" s="249"/>
      <c r="C33" s="249"/>
      <c r="D33" s="249"/>
      <c r="E33" s="249"/>
      <c r="F33" s="249"/>
      <c r="G33" s="249"/>
      <c r="H33" s="250"/>
    </row>
    <row r="34" spans="1:12" ht="14.45" customHeight="1" x14ac:dyDescent="0.25">
      <c r="A34" s="251"/>
      <c r="B34" s="249"/>
      <c r="C34" s="249"/>
      <c r="D34" s="249"/>
      <c r="E34" s="249"/>
      <c r="F34" s="249"/>
      <c r="G34" s="249"/>
      <c r="H34" s="250"/>
    </row>
    <row r="35" spans="1:12" ht="14.45" customHeight="1" x14ac:dyDescent="0.25">
      <c r="A35" s="251"/>
      <c r="B35" s="249"/>
      <c r="C35" s="249"/>
      <c r="D35" s="249"/>
      <c r="E35" s="249"/>
      <c r="F35" s="249"/>
      <c r="G35" s="249"/>
      <c r="H35" s="250"/>
    </row>
    <row r="36" spans="1:12" ht="14.45" customHeight="1" x14ac:dyDescent="0.25">
      <c r="A36" s="251"/>
      <c r="B36" s="249"/>
      <c r="C36" s="249"/>
      <c r="D36" s="249"/>
      <c r="E36" s="249"/>
      <c r="F36" s="249"/>
      <c r="G36" s="249"/>
      <c r="H36" s="250"/>
    </row>
    <row r="37" spans="1:12" ht="14.45" customHeight="1" x14ac:dyDescent="0.25">
      <c r="A37" s="251"/>
      <c r="B37" s="249"/>
      <c r="C37" s="249"/>
      <c r="D37" s="249"/>
      <c r="E37" s="249"/>
      <c r="F37" s="249"/>
      <c r="G37" s="249"/>
      <c r="H37" s="250"/>
    </row>
    <row r="38" spans="1:12" ht="14.45" customHeight="1" x14ac:dyDescent="0.25">
      <c r="A38" s="178" t="s">
        <v>398</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395</v>
      </c>
      <c r="B39" s="70" t="s">
        <v>397</v>
      </c>
      <c r="C39" s="121"/>
      <c r="D39" s="122" t="s">
        <v>187</v>
      </c>
      <c r="E39" s="72"/>
      <c r="F39" s="72"/>
      <c r="G39" s="72"/>
      <c r="H39" s="73"/>
    </row>
    <row r="40" spans="1:12" ht="14.45" customHeight="1" x14ac:dyDescent="0.25">
      <c r="A40" s="175" t="s">
        <v>396</v>
      </c>
      <c r="B40" s="179" t="s">
        <v>513</v>
      </c>
      <c r="C40" s="120"/>
      <c r="D40" s="245" t="s">
        <v>527</v>
      </c>
      <c r="E40" s="246"/>
      <c r="F40" s="246"/>
      <c r="G40" s="246"/>
      <c r="H40" s="247"/>
    </row>
    <row r="41" spans="1:12" ht="14.45" customHeight="1" x14ac:dyDescent="0.25">
      <c r="A41" s="32"/>
      <c r="B41" s="28"/>
      <c r="C41" s="120"/>
      <c r="D41" s="246"/>
      <c r="E41" s="246"/>
      <c r="F41" s="246"/>
      <c r="G41" s="246"/>
      <c r="H41" s="247"/>
    </row>
    <row r="42" spans="1:12" ht="14.45" customHeight="1" x14ac:dyDescent="0.25">
      <c r="A42" s="32"/>
      <c r="B42" s="28"/>
      <c r="C42" s="120"/>
      <c r="D42" s="246"/>
      <c r="E42" s="246"/>
      <c r="F42" s="246"/>
      <c r="G42" s="246"/>
      <c r="H42" s="247"/>
    </row>
    <row r="43" spans="1:12" ht="14.45" customHeight="1" x14ac:dyDescent="0.25">
      <c r="A43" s="32"/>
      <c r="B43" s="28"/>
      <c r="C43" s="120"/>
      <c r="D43" s="246"/>
      <c r="E43" s="246"/>
      <c r="F43" s="246"/>
      <c r="G43" s="246"/>
      <c r="H43" s="247"/>
    </row>
    <row r="44" spans="1:12" ht="14.45" customHeight="1" x14ac:dyDescent="0.25">
      <c r="A44" s="32"/>
      <c r="B44" s="28"/>
      <c r="C44" s="120"/>
      <c r="D44" s="246"/>
      <c r="E44" s="246"/>
      <c r="F44" s="246"/>
      <c r="G44" s="246"/>
      <c r="H44" s="247"/>
      <c r="L44" s="161"/>
    </row>
    <row r="45" spans="1:12" ht="14.45" customHeight="1" x14ac:dyDescent="0.25">
      <c r="A45" s="32"/>
      <c r="B45" s="28"/>
      <c r="C45" s="120"/>
      <c r="D45" s="246"/>
      <c r="E45" s="246"/>
      <c r="F45" s="246"/>
      <c r="G45" s="246"/>
      <c r="H45" s="247"/>
    </row>
    <row r="46" spans="1:12" ht="14.45" customHeight="1" x14ac:dyDescent="0.25">
      <c r="A46" s="32"/>
      <c r="B46" s="28"/>
      <c r="C46" s="120"/>
      <c r="D46" s="246"/>
      <c r="E46" s="246"/>
      <c r="F46" s="246"/>
      <c r="G46" s="246"/>
      <c r="H46" s="247"/>
    </row>
    <row r="47" spans="1:12" ht="14.45" customHeight="1" x14ac:dyDescent="0.25">
      <c r="A47" s="38"/>
      <c r="C47" s="120"/>
      <c r="D47" s="246"/>
      <c r="E47" s="246"/>
      <c r="F47" s="246"/>
      <c r="G47" s="246"/>
      <c r="H47" s="247"/>
    </row>
    <row r="48" spans="1:12" ht="14.45" customHeight="1" x14ac:dyDescent="0.25">
      <c r="A48" s="38"/>
      <c r="C48" s="120"/>
      <c r="D48" s="246"/>
      <c r="E48" s="246"/>
      <c r="F48" s="246"/>
      <c r="G48" s="246"/>
      <c r="H48" s="247"/>
    </row>
    <row r="49" spans="1:8" ht="14.45" customHeight="1" x14ac:dyDescent="0.25">
      <c r="A49" s="38"/>
      <c r="C49" s="120"/>
      <c r="D49" s="246"/>
      <c r="E49" s="246"/>
      <c r="F49" s="246"/>
      <c r="G49" s="246"/>
      <c r="H49" s="247"/>
    </row>
    <row r="50" spans="1:8" x14ac:dyDescent="0.25">
      <c r="A50" s="62" t="s">
        <v>204</v>
      </c>
      <c r="B50" s="63" t="s">
        <v>521</v>
      </c>
      <c r="H50" s="39"/>
    </row>
    <row r="51" spans="1:8" x14ac:dyDescent="0.25">
      <c r="A51" s="65" t="s">
        <v>206</v>
      </c>
      <c r="B51" s="66" t="s">
        <v>311</v>
      </c>
      <c r="G51" s="74" t="str">
        <f>$G$13</f>
        <v>Щербаков А.С.</v>
      </c>
      <c r="H51" s="64"/>
    </row>
    <row r="52" spans="1:8" x14ac:dyDescent="0.25">
      <c r="A52" s="231" t="s">
        <v>375</v>
      </c>
      <c r="B52" s="232"/>
      <c r="C52" s="232"/>
      <c r="D52" s="232"/>
      <c r="E52" s="232"/>
      <c r="F52" s="233"/>
      <c r="H52" s="39"/>
    </row>
    <row r="53" spans="1:8" ht="15" customHeight="1" x14ac:dyDescent="0.25">
      <c r="A53" s="234"/>
      <c r="B53" s="235"/>
      <c r="C53" s="235"/>
      <c r="D53" s="235"/>
      <c r="E53" s="235"/>
      <c r="F53" s="236"/>
      <c r="G53" s="74" t="str">
        <f>IF(ISBLANK(H13),"",H13)</f>
        <v/>
      </c>
      <c r="H53" s="64"/>
    </row>
    <row r="54" spans="1:8" x14ac:dyDescent="0.25">
      <c r="A54" s="237"/>
      <c r="B54" s="238"/>
      <c r="C54" s="238"/>
      <c r="D54" s="238"/>
      <c r="E54" s="238"/>
      <c r="F54" s="239"/>
      <c r="G54" s="31"/>
      <c r="H54" s="41"/>
    </row>
  </sheetData>
  <sheetProtection sheet="1" formatCells="0" formatColumns="0"/>
  <mergeCells count="7">
    <mergeCell ref="A52:F54"/>
    <mergeCell ref="C8:E8"/>
    <mergeCell ref="A6:H7"/>
    <mergeCell ref="C9:E9"/>
    <mergeCell ref="C10:E10"/>
    <mergeCell ref="D40:H49"/>
    <mergeCell ref="A25:H37"/>
  </mergeCells>
  <phoneticPr fontId="13"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B20" sqref="B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45190</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Иванов И.А.</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28415</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45</v>
      </c>
    </row>
    <row r="7" spans="1:4" x14ac:dyDescent="0.25">
      <c r="A7" s="38"/>
      <c r="C7" s="101" t="s">
        <v>12</v>
      </c>
      <c r="D7" s="103">
        <f>КАГ!$B$14</f>
        <v>25881</v>
      </c>
    </row>
    <row r="8" spans="1:4" x14ac:dyDescent="0.25">
      <c r="A8" s="196" t="str">
        <f>ЧКВ!$A$9</f>
        <v>Код модели: 21167</v>
      </c>
      <c r="B8" s="104"/>
      <c r="C8" s="101" t="s">
        <v>133</v>
      </c>
      <c r="D8" s="103">
        <f>КАГ!$B$15</f>
        <v>35</v>
      </c>
    </row>
    <row r="9" spans="1:4" x14ac:dyDescent="0.25">
      <c r="A9" s="196" t="str">
        <f>ЧКВ!$A$10</f>
        <v>Код метода: 45</v>
      </c>
      <c r="C9" s="105" t="s">
        <v>106</v>
      </c>
      <c r="D9" s="103" t="str">
        <f>КАГ!$B$16</f>
        <v>ОКС БПST</v>
      </c>
    </row>
    <row r="10" spans="1:4" x14ac:dyDescent="0.25">
      <c r="A10" s="197"/>
      <c r="B10" s="31"/>
      <c r="C10" s="151" t="s">
        <v>13</v>
      </c>
      <c r="D10" s="152">
        <f>КАГ!$B$8</f>
        <v>45190</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512</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331</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83" t="s">
        <v>406</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379</v>
      </c>
      <c r="C17" s="183" t="s">
        <v>409</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6" t="s">
        <v>324</v>
      </c>
      <c r="C18" s="136" t="s">
        <v>476</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36" t="s">
        <v>428</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5" t="s">
        <v>358</v>
      </c>
      <c r="C20" s="136" t="s">
        <v>522</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518</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3"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21" xr:uid="{00000000-0002-0000-0200-000006000000}">
      <formula1>ВЫП.Список_Расходка_5</formula1>
    </dataValidation>
    <dataValidation type="list" allowBlank="1" showInputMessage="1" sqref="B19" xr:uid="{00000000-0002-0000-0200-000007000000}">
      <formula1>ВЫП.Список_Расходка_6</formula1>
    </dataValidation>
    <dataValidation type="list" allowBlank="1" showInputMessage="1" sqref="B17" xr:uid="{00000000-0002-0000-0200-000008000000}">
      <formula1>ВЫП.Список_Расходка_7</formula1>
    </dataValidation>
    <dataValidation type="list" allowBlank="1" showInputMessage="1" sqref="B18:B19" xr:uid="{00000000-0002-0000-0200-000009000000}">
      <formula1>ВЫП.Список_Расходка_8</formula1>
    </dataValidation>
    <dataValidation type="list" allowBlank="1" showInputMessage="1" sqref="B20"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B20 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489</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488</v>
      </c>
      <c r="G3" s="3" t="s">
        <v>489</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489</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403</v>
      </c>
      <c r="F5" t="s">
        <v>131</v>
      </c>
      <c r="G5" s="3" t="s">
        <v>489</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489</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489</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489</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489</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490</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488</v>
      </c>
      <c r="G13" s="3" t="s">
        <v>490</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490</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490</v>
      </c>
      <c r="H15" s="3">
        <v>2633</v>
      </c>
      <c r="I15" s="3">
        <v>46</v>
      </c>
      <c r="J15" s="3">
        <v>45</v>
      </c>
      <c r="K15" s="3">
        <v>45</v>
      </c>
      <c r="L15" s="3">
        <v>45</v>
      </c>
      <c r="M15" s="3">
        <v>45</v>
      </c>
      <c r="N15" s="3">
        <v>45</v>
      </c>
      <c r="O15" s="3">
        <v>45</v>
      </c>
      <c r="P15" s="3">
        <v>45</v>
      </c>
      <c r="Q15" s="3">
        <v>45</v>
      </c>
      <c r="R15" s="3">
        <v>45</v>
      </c>
      <c r="S15" s="3">
        <v>45</v>
      </c>
      <c r="T15" s="3">
        <v>45</v>
      </c>
      <c r="V15" t="s">
        <v>398</v>
      </c>
      <c r="W15" s="12"/>
    </row>
    <row r="16" spans="1:23" x14ac:dyDescent="0.25">
      <c r="A16" s="8">
        <v>15</v>
      </c>
      <c r="B16" s="2" t="s">
        <v>31</v>
      </c>
      <c r="C16" s="8" t="s">
        <v>237</v>
      </c>
      <c r="D16" s="5" t="s">
        <v>32</v>
      </c>
      <c r="V16" t="s">
        <v>399</v>
      </c>
    </row>
    <row r="17" spans="1:23" x14ac:dyDescent="0.25">
      <c r="A17" s="8">
        <v>16</v>
      </c>
      <c r="B17" s="2" t="s">
        <v>33</v>
      </c>
      <c r="C17" s="8" t="s">
        <v>238</v>
      </c>
      <c r="D17" s="5" t="s">
        <v>34</v>
      </c>
      <c r="F17" t="s">
        <v>491</v>
      </c>
      <c r="V17" t="s">
        <v>400</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506</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3"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34" zoomScaleNormal="100" workbookViewId="0">
      <selection activeCell="C67" sqref="C6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503</v>
      </c>
      <c r="AN1" s="2" t="s">
        <v>497</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учёта'!$B$19,Расходка[[#This Row],[Наименование расходного материала]])),MAX($J$1:J1)+1,0)</f>
        <v>0</v>
      </c>
      <c r="K2" s="116">
        <f>IF(ISNUMBER(SEARCH('Карта учёта'!$B$17,Расходка[[#This Row],[Наименование расходного материала]])),MAX($K$1:K1)+1,0)</f>
        <v>0</v>
      </c>
      <c r="L2" s="116">
        <f>IF(ISNUMBER(SEARCH('Карта учёта'!$B$18,Расходка[[#This Row],[Наименование расходного материала]])),MAX($L$1:L1)+1,0)</f>
        <v>0</v>
      </c>
      <c r="M2" s="116">
        <f>IF(ISNUMBER(SEARCH('Карта учёта'!$B$20,Расходка[[#This Row],[Наименование расходного материала]])),MAX($M$1:M1)+1,0)</f>
        <v>0</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JR 4.0</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DES, Resolute Integtity</v>
      </c>
      <c r="X2" s="115" t="str">
        <f>IFERROR(INDEX(Расходка[Наименование расходного материала],MATCH(Расходка[[#This Row],[№]],Поиск_расходки[Индекс7],0)),"")</f>
        <v>Колибри</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DES, Yukon Chrome PC</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405</v>
      </c>
      <c r="AI2" t="s">
        <v>190</v>
      </c>
      <c r="AJ2" t="s">
        <v>199</v>
      </c>
      <c r="AK2" t="str">
        <f>CONCATENATE(AI2,AJ2)</f>
        <v xml:space="preserve">Контраст: Ультравист 370 </v>
      </c>
      <c r="AM2" s="190">
        <v>155800</v>
      </c>
      <c r="AN2" s="2" t="s">
        <v>309</v>
      </c>
      <c r="AO2" t="s">
        <v>499</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учёта'!$B$19,Расходка[[#This Row],[Наименование расходного материала]])),MAX($J$1:J2)+1,0)</f>
        <v>0</v>
      </c>
      <c r="K3" s="116">
        <f>IF(ISNUMBER(SEARCH('Карта учёта'!$B$17,Расходка[[#This Row],[Наименование расходного материала]])),MAX($K$1:K2)+1,0)</f>
        <v>0</v>
      </c>
      <c r="L3" s="116">
        <f>IF(ISNUMBER(SEARCH('Карта учёта'!$B$18,Расходка[[#This Row],[Наименование расходного материала]])),MAX($L$1:L2)+1,0)</f>
        <v>0</v>
      </c>
      <c r="M3" s="116">
        <f>IF(ISNUMBER(SEARCH('Карта учёта'!$B$20,Расходка[[#This Row],[Наименование расходного материала]])),MAX($M$1:M2)+1,0)</f>
        <v>0</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NC Колибри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406</v>
      </c>
      <c r="AI3" t="s">
        <v>190</v>
      </c>
      <c r="AJ3" t="s">
        <v>200</v>
      </c>
      <c r="AK3" t="str">
        <f t="shared" ref="AK3:AK6" si="0">CONCATENATE(AI3,AJ3)</f>
        <v>Контраст: Омнипак 350</v>
      </c>
      <c r="AM3" s="190">
        <v>218190</v>
      </c>
      <c r="AN3" s="2" t="s">
        <v>492</v>
      </c>
      <c r="AO3" t="s">
        <v>500</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учёта'!$B$19,Расходка[[#This Row],[Наименование расходного материала]])),MAX($J$1:J3)+1,0)</f>
        <v>0</v>
      </c>
      <c r="K4" s="116">
        <f>IF(ISNUMBER(SEARCH('Карта учёта'!$B$17,Расходка[[#This Row],[Наименование расходного материала]])),MAX($K$1:K3)+1,0)</f>
        <v>0</v>
      </c>
      <c r="L4" s="116">
        <f>IF(ISNUMBER(SEARCH('Карта учёта'!$B$18,Расходка[[#This Row],[Наименование расходного материала]])),MAX($L$1:L3)+1,0)</f>
        <v>0</v>
      </c>
      <c r="M4" s="116">
        <f>IF(ISNUMBER(SEARCH('Карта учёта'!$B$20,Расходка[[#This Row],[Наименование расходного материала]])),MAX($M$1:M3)+1,0)</f>
        <v>0</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407</v>
      </c>
      <c r="AI4" t="s">
        <v>190</v>
      </c>
      <c r="AJ4" t="s">
        <v>201</v>
      </c>
      <c r="AK4" t="str">
        <f t="shared" si="0"/>
        <v>Контраст: Оптирей 350</v>
      </c>
      <c r="AM4" s="190">
        <v>337440</v>
      </c>
      <c r="AN4" s="2" t="s">
        <v>505</v>
      </c>
      <c r="AO4" t="s">
        <v>502</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учёта'!$B$19,Расходка[[#This Row],[Наименование расходного материала]])),MAX($J$1:J4)+1,0)</f>
        <v>0</v>
      </c>
      <c r="K5" s="116">
        <f>IF(ISNUMBER(SEARCH('Карта учёта'!$B$17,Расходка[[#This Row],[Наименование расходного материала]])),MAX($K$1:K4)+1,0)</f>
        <v>0</v>
      </c>
      <c r="L5" s="116">
        <f>IF(ISNUMBER(SEARCH('Карта учёта'!$B$18,Расходка[[#This Row],[Наименование расходного материала]])),MAX($L$1:L4)+1,0)</f>
        <v>0</v>
      </c>
      <c r="M5" s="116">
        <f>IF(ISNUMBER(SEARCH('Карта учёта'!$B$20,Расходка[[#This Row],[Наименование расходного материала]])),MAX($M$1:M4)+1,0)</f>
        <v>0</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408</v>
      </c>
      <c r="AI5" t="s">
        <v>190</v>
      </c>
      <c r="AJ5" t="s">
        <v>202</v>
      </c>
      <c r="AK5" t="str">
        <f t="shared" si="0"/>
        <v>Контраст: Юнигексол 350</v>
      </c>
      <c r="AM5" s="190">
        <v>136170</v>
      </c>
      <c r="AN5" s="2"/>
      <c r="AO5" t="s">
        <v>501</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учёта'!$B$19,Расходка[[#This Row],[Наименование расходного материала]])),MAX($J$1:J5)+1,0)</f>
        <v>0</v>
      </c>
      <c r="K6" s="116">
        <f>IF(ISNUMBER(SEARCH('Карта учёта'!$B$17,Расходка[[#This Row],[Наименование расходного материала]])),MAX($K$1:K5)+1,0)</f>
        <v>0</v>
      </c>
      <c r="L6" s="116">
        <f>IF(ISNUMBER(SEARCH('Карта учёта'!$B$18,Расходка[[#This Row],[Наименование расходного материала]])),MAX($L$1:L5)+1,0)</f>
        <v>0</v>
      </c>
      <c r="M6" s="116">
        <f>IF(ISNUMBER(SEARCH('Карта учёта'!$B$20,Расходка[[#This Row],[Наименование расходного материала]])),MAX($M$1:M5)+1,0)</f>
        <v>0</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409</v>
      </c>
      <c r="AI6" t="s">
        <v>190</v>
      </c>
      <c r="AJ6" t="s">
        <v>203</v>
      </c>
      <c r="AK6" t="str">
        <f t="shared" si="0"/>
        <v>Контраст: Сканлюкс 370</v>
      </c>
      <c r="AM6" s="190">
        <v>135820</v>
      </c>
      <c r="AN6" s="2"/>
      <c r="AO6" t="s">
        <v>504</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учёта'!$B$19,Расходка[[#This Row],[Наименование расходного материала]])),MAX($J$1:J6)+1,0)</f>
        <v>0</v>
      </c>
      <c r="K7" s="116">
        <f>IF(ISNUMBER(SEARCH('Карта учёта'!$B$17,Расходка[[#This Row],[Наименование расходного материала]])),MAX($K$1:K6)+1,0)</f>
        <v>0</v>
      </c>
      <c r="L7" s="116">
        <f>IF(ISNUMBER(SEARCH('Карта учёта'!$B$18,Расходка[[#This Row],[Наименование расходного материала]])),MAX($L$1:L6)+1,0)</f>
        <v>0</v>
      </c>
      <c r="M7" s="116">
        <f>IF(ISNUMBER(SEARCH('Карта учёта'!$B$20,Расходка[[#This Row],[Наименование расходного материала]])),MAX($M$1:M6)+1,0)</f>
        <v>0</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410</v>
      </c>
      <c r="AI7" t="s">
        <v>190</v>
      </c>
      <c r="AJ7" t="s">
        <v>204</v>
      </c>
      <c r="AK7" t="str">
        <f t="shared" ref="AK7:AK8" si="1">CONCATENATE(AI7,AJ7)</f>
        <v>Контраст: Йогексол 350</v>
      </c>
      <c r="AM7" s="190">
        <v>155760</v>
      </c>
      <c r="AN7" s="2"/>
      <c r="AO7" t="s">
        <v>498</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учёта'!$B$19,Расходка[[#This Row],[Наименование расходного материала]])),MAX($J$1:J7)+1,0)</f>
        <v>0</v>
      </c>
      <c r="K8" s="116">
        <f>IF(ISNUMBER(SEARCH('Карта учёта'!$B$17,Расходка[[#This Row],[Наименование расходного материала]])),MAX($K$1:K7)+1,0)</f>
        <v>0</v>
      </c>
      <c r="L8" s="116">
        <f>IF(ISNUMBER(SEARCH('Карта учёта'!$B$18,Расходка[[#This Row],[Наименование расходного материала]])),MAX($L$1:L7)+1,0)</f>
        <v>0</v>
      </c>
      <c r="M8" s="116">
        <f>IF(ISNUMBER(SEARCH('Карта учёта'!$B$20,Расходка[[#This Row],[Наименование расходного материала]])),MAX($M$1:M7)+1,0)</f>
        <v>0</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411</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учёта'!$B$19,Расходка[[#This Row],[Наименование расходного материала]])),MAX($J$1:J8)+1,0)</f>
        <v>0</v>
      </c>
      <c r="K9" s="116">
        <f>IF(ISNUMBER(SEARCH('Карта учёта'!$B$17,Расходка[[#This Row],[Наименование расходного материала]])),MAX($K$1:K8)+1,0)</f>
        <v>0</v>
      </c>
      <c r="L9" s="116">
        <f>IF(ISNUMBER(SEARCH('Карта учёта'!$B$18,Расходка[[#This Row],[Наименование расходного материала]])),MAX($L$1:L8)+1,0)</f>
        <v>0</v>
      </c>
      <c r="M9" s="116">
        <f>IF(ISNUMBER(SEARCH('Карта учёта'!$B$20,Расходка[[#This Row],[Наименование расходного материала]])),MAX($M$1:M8)+1,0)</f>
        <v>0</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412</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учёта'!$B$21,Расходка[[#This Row],[Наименование расходного материала]])),MAX($I$1:I9)+1,0)</f>
        <v>9</v>
      </c>
      <c r="J10" s="116">
        <f>IF(ISNUMBER(SEARCH('Карта учёта'!$B$19,Расходка[[#This Row],[Наименование расходного материала]])),MAX($J$1:J9)+1,0)</f>
        <v>0</v>
      </c>
      <c r="K10" s="116">
        <f>IF(ISNUMBER(SEARCH('Карта учёта'!$B$17,Расходка[[#This Row],[Наименование расходного материала]])),MAX($K$1:K9)+1,0)</f>
        <v>1</v>
      </c>
      <c r="L10" s="116">
        <f>IF(ISNUMBER(SEARCH('Карта учёта'!$B$18,Расходка[[#This Row],[Наименование расходного материала]])),MAX($L$1:L9)+1,0)</f>
        <v>0</v>
      </c>
      <c r="M10" s="116">
        <f>IF(ISNUMBER(SEARCH('Карта учёта'!$B$20,Расходка[[#This Row],[Наименование расходного материала]])),MAX($M$1:M9)+1,0)</f>
        <v>0</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413</v>
      </c>
      <c r="AI10" t="s">
        <v>356</v>
      </c>
      <c r="AM10" s="190">
        <v>194510</v>
      </c>
      <c r="AN10" s="2"/>
      <c r="AO10" t="s">
        <v>91</v>
      </c>
    </row>
    <row r="11" spans="1:42" x14ac:dyDescent="0.25">
      <c r="A11">
        <v>10</v>
      </c>
      <c r="B11" t="s">
        <v>5</v>
      </c>
      <c r="C11" t="s">
        <v>401</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учёта'!$B$21,Расходка[[#This Row],[Наименование расходного материала]])),MAX($I$1:I10)+1,0)</f>
        <v>10</v>
      </c>
      <c r="J11" s="116">
        <f>IF(ISNUMBER(SEARCH('Карта учёта'!$B$19,Расходка[[#This Row],[Наименование расходного материала]])),MAX($J$1:J10)+1,0)</f>
        <v>0</v>
      </c>
      <c r="K11" s="116">
        <f>IF(ISNUMBER(SEARCH('Карта учёта'!$B$17,Расходка[[#This Row],[Наименование расходного материала]])),MAX($K$1:K10)+1,0)</f>
        <v>2</v>
      </c>
      <c r="L11" s="116">
        <f>IF(ISNUMBER(SEARCH('Карта учёта'!$B$18,Расходка[[#This Row],[Наименование расходного материала]])),MAX($L$1:L10)+1,0)</f>
        <v>0</v>
      </c>
      <c r="M11" s="116">
        <f>IF(ISNUMBER(SEARCH('Карта учёта'!$B$20,Расходка[[#This Row],[Наименование расходного материала]])),MAX($M$1:M10)+1,0)</f>
        <v>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414</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учёта'!$B$19,Расходка[[#This Row],[Наименование расходного материала]])),MAX($J$1:J11)+1,0)</f>
        <v>0</v>
      </c>
      <c r="K12" s="116">
        <f>IF(ISNUMBER(SEARCH('Карта учёта'!$B$17,Расходка[[#This Row],[Наименование расходного материала]])),MAX($K$1:K11)+1,0)</f>
        <v>0</v>
      </c>
      <c r="L12" s="116">
        <f>IF(ISNUMBER(SEARCH('Карта учёта'!$B$18,Расходка[[#This Row],[Наименование расходного материала]])),MAX($L$1:L11)+1,0)</f>
        <v>0</v>
      </c>
      <c r="M12" s="116">
        <f>IF(ISNUMBER(SEARCH('Карта учёта'!$B$20,Расходка[[#This Row],[Наименование расходного материала]])),MAX($M$1:M11)+1,0)</f>
        <v>0</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415</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учёта'!$B$19,Расходка[[#This Row],[Наименование расходного материала]])),MAX($J$1:J12)+1,0)</f>
        <v>0</v>
      </c>
      <c r="K13" s="116">
        <f>IF(ISNUMBER(SEARCH('Карта учёта'!$B$17,Расходка[[#This Row],[Наименование расходного материала]])),MAX($K$1:K12)+1,0)</f>
        <v>0</v>
      </c>
      <c r="L13" s="116">
        <f>IF(ISNUMBER(SEARCH('Карта учёта'!$B$18,Расходка[[#This Row],[Наименование расходного материала]])),MAX($L$1:L12)+1,0)</f>
        <v>0</v>
      </c>
      <c r="M13" s="116">
        <f>IF(ISNUMBER(SEARCH('Карта учёта'!$B$20,Расходка[[#This Row],[Наименование расходного материала]])),MAX($M$1:M12)+1,0)</f>
        <v>0</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416</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учёта'!$B$19,Расходка[[#This Row],[Наименование расходного материала]])),MAX($J$1:J13)+1,0)</f>
        <v>0</v>
      </c>
      <c r="K14" s="116">
        <f>IF(ISNUMBER(SEARCH('Карта учёта'!$B$17,Расходка[[#This Row],[Наименование расходного материала]])),MAX($K$1:K13)+1,0)</f>
        <v>0</v>
      </c>
      <c r="L14" s="116">
        <f>IF(ISNUMBER(SEARCH('Карта учёта'!$B$18,Расходка[[#This Row],[Наименование расходного материала]])),MAX($L$1:L13)+1,0)</f>
        <v>0</v>
      </c>
      <c r="M14" s="116">
        <f>IF(ISNUMBER(SEARCH('Карта учёта'!$B$20,Расходка[[#This Row],[Наименование расходного материала]])),MAX($M$1:M13)+1,0)</f>
        <v>0</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495</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учёта'!$B$19,Расходка[[#This Row],[Наименование расходного материала]])),MAX($J$1:J14)+1,0)</f>
        <v>0</v>
      </c>
      <c r="K15" s="116">
        <f>IF(ISNUMBER(SEARCH('Карта учёта'!$B$17,Расходка[[#This Row],[Наименование расходного материала]])),MAX($K$1:K14)+1,0)</f>
        <v>0</v>
      </c>
      <c r="L15" s="116">
        <f>IF(ISNUMBER(SEARCH('Карта учёта'!$B$18,Расходка[[#This Row],[Наименование расходного материала]])),MAX($L$1:L14)+1,0)</f>
        <v>0</v>
      </c>
      <c r="M15" s="116">
        <f>IF(ISNUMBER(SEARCH('Карта учёта'!$B$20,Расходка[[#This Row],[Наименование расходного материала]])),MAX($M$1:M14)+1,0)</f>
        <v>0</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417</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учёта'!$B$19,Расходка[[#This Row],[Наименование расходного материала]])),MAX($J$1:J15)+1,0)</f>
        <v>0</v>
      </c>
      <c r="K16" s="116">
        <f>IF(ISNUMBER(SEARCH('Карта учёта'!$B$17,Расходка[[#This Row],[Наименование расходного материала]])),MAX($K$1:K15)+1,0)</f>
        <v>0</v>
      </c>
      <c r="L16" s="116">
        <f>IF(ISNUMBER(SEARCH('Карта учёта'!$B$18,Расходка[[#This Row],[Наименование расходного материала]])),MAX($L$1:L15)+1,0)</f>
        <v>0</v>
      </c>
      <c r="M16" s="116">
        <f>IF(ISNUMBER(SEARCH('Карта учёта'!$B$20,Расходка[[#This Row],[Наименование расходного материала]])),MAX($M$1:M15)+1,0)</f>
        <v>0</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418</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учёта'!$B$19,Расходка[[#This Row],[Наименование расходного материала]])),MAX($J$1:J16)+1,0)</f>
        <v>0</v>
      </c>
      <c r="K17" s="116">
        <f>IF(ISNUMBER(SEARCH('Карта учёта'!$B$17,Расходка[[#This Row],[Наименование расходного материала]])),MAX($K$1:K16)+1,0)</f>
        <v>0</v>
      </c>
      <c r="L17" s="116">
        <f>IF(ISNUMBER(SEARCH('Карта учёта'!$B$18,Расходка[[#This Row],[Наименование расходного материала]])),MAX($L$1:L16)+1,0)</f>
        <v>0</v>
      </c>
      <c r="M17" s="116">
        <f>IF(ISNUMBER(SEARCH('Карта учёта'!$B$20,Расходка[[#This Row],[Наименование расходного материала]])),MAX($M$1:M16)+1,0)</f>
        <v>0</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419</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учёта'!$B$19,Расходка[[#This Row],[Наименование расходного материала]])),MAX($J$1:J17)+1,0)</f>
        <v>0</v>
      </c>
      <c r="K18" s="116">
        <f>IF(ISNUMBER(SEARCH('Карта учёта'!$B$17,Расходка[[#This Row],[Наименование расходного материала]])),MAX($K$1:K17)+1,0)</f>
        <v>0</v>
      </c>
      <c r="L18" s="116">
        <f>IF(ISNUMBER(SEARCH('Карта учёта'!$B$18,Расходка[[#This Row],[Наименование расходного материала]])),MAX($L$1:L17)+1,0)</f>
        <v>0</v>
      </c>
      <c r="M18" s="116">
        <f>IF(ISNUMBER(SEARCH('Карта учёта'!$B$20,Расходка[[#This Row],[Наименование расходного материала]])),MAX($M$1:M17)+1,0)</f>
        <v>0</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420</v>
      </c>
      <c r="AI18" t="s">
        <v>95</v>
      </c>
    </row>
    <row r="19" spans="1:35" x14ac:dyDescent="0.25">
      <c r="A19">
        <v>18</v>
      </c>
      <c r="B19" t="s">
        <v>306</v>
      </c>
      <c r="C19" t="s">
        <v>508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учёта'!$B$19,Расходка[[#This Row],[Наименование расходного материала]])),MAX($J$1:J18)+1,0)</f>
        <v>0</v>
      </c>
      <c r="K19" s="116">
        <f>IF(ISNUMBER(SEARCH('Карта учёта'!$B$17,Расходка[[#This Row],[Наименование расходного материала]])),MAX($K$1:K18)+1,0)</f>
        <v>0</v>
      </c>
      <c r="L19" s="116">
        <f>IF(ISNUMBER(SEARCH('Карта учёта'!$B$18,Расходка[[#This Row],[Наименование расходного материала]])),MAX($L$1:L18)+1,0)</f>
        <v>0</v>
      </c>
      <c r="M19" s="116">
        <f>IF(ISNUMBER(SEARCH('Карта учёта'!$B$20,Расходка[[#This Row],[Наименование расходного материала]])),MAX($M$1:M18)+1,0)</f>
        <v>0</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421</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учёта'!$B$19,Расходка[[#This Row],[Наименование расходного материала]])),MAX($J$1:J19)+1,0)</f>
        <v>0</v>
      </c>
      <c r="K20" s="116">
        <f>IF(ISNUMBER(SEARCH('Карта учёта'!$B$17,Расходка[[#This Row],[Наименование расходного материала]])),MAX($K$1:K19)+1,0)</f>
        <v>0</v>
      </c>
      <c r="L20" s="116">
        <f>IF(ISNUMBER(SEARCH('Карта учёта'!$B$18,Расходка[[#This Row],[Наименование расходного материала]])),MAX($L$1:L19)+1,0)</f>
        <v>0</v>
      </c>
      <c r="M20" s="116">
        <f>IF(ISNUMBER(SEARCH('Карта учёта'!$B$20,Расходка[[#This Row],[Наименование расходного материала]])),MAX($M$1:M19)+1,0)</f>
        <v>0</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422</v>
      </c>
      <c r="AI20" t="s">
        <v>308</v>
      </c>
    </row>
    <row r="21" spans="1:35" x14ac:dyDescent="0.25">
      <c r="A21">
        <v>20</v>
      </c>
      <c r="B21" t="s">
        <v>306</v>
      </c>
      <c r="C21" s="1" t="s">
        <v>511</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учёта'!$B$19,Расходка[[#This Row],[Наименование расходного материала]])),MAX($J$1:J20)+1,0)</f>
        <v>0</v>
      </c>
      <c r="K21" s="116">
        <f>IF(ISNUMBER(SEARCH('Карта учёта'!$B$17,Расходка[[#This Row],[Наименование расходного материала]])),MAX($K$1:K20)+1,0)</f>
        <v>0</v>
      </c>
      <c r="L21" s="116">
        <f>IF(ISNUMBER(SEARCH('Карта учёта'!$B$18,Расходка[[#This Row],[Наименование расходного материала]])),MAX($L$1:L20)+1,0)</f>
        <v>0</v>
      </c>
      <c r="M21" s="116">
        <f>IF(ISNUMBER(SEARCH('Карта учёта'!$B$20,Расходка[[#This Row],[Наименование расходного материала]])),MAX($M$1:M20)+1,0)</f>
        <v>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423</v>
      </c>
    </row>
    <row r="22" spans="1:35" x14ac:dyDescent="0.25">
      <c r="A22">
        <v>21</v>
      </c>
      <c r="B22" t="s">
        <v>306</v>
      </c>
      <c r="C22" s="1" t="s">
        <v>512</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учёта'!$B$19,Расходка[[#This Row],[Наименование расходного материала]])),MAX($J$1:J21)+1,0)</f>
        <v>0</v>
      </c>
      <c r="K22" s="116">
        <f>IF(ISNUMBER(SEARCH('Карта учёта'!$B$17,Расходка[[#This Row],[Наименование расходного материала]])),MAX($K$1:K21)+1,0)</f>
        <v>0</v>
      </c>
      <c r="L22" s="116">
        <f>IF(ISNUMBER(SEARCH('Карта учёта'!$B$18,Расходка[[#This Row],[Наименование расходного материала]])),MAX($L$1:L21)+1,0)</f>
        <v>0</v>
      </c>
      <c r="M22" s="116">
        <f>IF(ISNUMBER(SEARCH('Карта учёта'!$B$20,Расходка[[#This Row],[Наименование расходного материала]])),MAX($M$1:M21)+1,0)</f>
        <v>0</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424</v>
      </c>
    </row>
    <row r="23" spans="1:35" x14ac:dyDescent="0.25">
      <c r="A23">
        <v>22</v>
      </c>
      <c r="B23" t="s">
        <v>3</v>
      </c>
      <c r="C23" t="s">
        <v>322</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учёта'!$B$19,Расходка[[#This Row],[Наименование расходного материала]])),MAX($J$1:J22)+1,0)</f>
        <v>0</v>
      </c>
      <c r="K23" s="116">
        <f>IF(ISNUMBER(SEARCH('Карта учёта'!$B$17,Расходка[[#This Row],[Наименование расходного материала]])),MAX($K$1:K22)+1,0)</f>
        <v>0</v>
      </c>
      <c r="L23" s="116">
        <f>IF(ISNUMBER(SEARCH('Карта учёта'!$B$18,Расходка[[#This Row],[Наименование расходного материала]])),MAX($L$1:L22)+1,0)</f>
        <v>0</v>
      </c>
      <c r="M23" s="116">
        <f>IF(ISNUMBER(SEARCH('Карта учёта'!$B$20,Расходка[[#This Row],[Наименование расходного материала]])),MAX($M$1:M22)+1,0)</f>
        <v>0</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425</v>
      </c>
    </row>
    <row r="24" spans="1:35" x14ac:dyDescent="0.25">
      <c r="A24">
        <v>23</v>
      </c>
      <c r="B24" t="s">
        <v>3</v>
      </c>
      <c r="C24" t="s">
        <v>343</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учёта'!$B$19,Расходка[[#This Row],[Наименование расходного материала]])),MAX($J$1:J23)+1,0)</f>
        <v>0</v>
      </c>
      <c r="K24" s="116">
        <f>IF(ISNUMBER(SEARCH('Карта учёта'!$B$17,Расходка[[#This Row],[Наименование расходного материала]])),MAX($K$1:K23)+1,0)</f>
        <v>0</v>
      </c>
      <c r="L24" s="116">
        <f>IF(ISNUMBER(SEARCH('Карта учёта'!$B$18,Расходка[[#This Row],[Наименование расходного материала]])),MAX($L$1:L23)+1,0)</f>
        <v>0</v>
      </c>
      <c r="M24" s="116">
        <f>IF(ISNUMBER(SEARCH('Карта учёта'!$B$20,Расходка[[#This Row],[Наименование расходного материала]])),MAX($M$1:M23)+1,0)</f>
        <v>0</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426</v>
      </c>
    </row>
    <row r="25" spans="1:35" x14ac:dyDescent="0.25">
      <c r="A25">
        <v>24</v>
      </c>
      <c r="B25" t="s">
        <v>3</v>
      </c>
      <c r="C25" t="s">
        <v>315</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1</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учёта'!$B$19,Расходка[[#This Row],[Наименование расходного материала]])),MAX($J$1:J24)+1,0)</f>
        <v>0</v>
      </c>
      <c r="K25" s="116">
        <f>IF(ISNUMBER(SEARCH('Карта учёта'!$B$17,Расходка[[#This Row],[Наименование расходного материала]])),MAX($K$1:K24)+1,0)</f>
        <v>0</v>
      </c>
      <c r="L25" s="116">
        <f>IF(ISNUMBER(SEARCH('Карта учёта'!$B$18,Расходка[[#This Row],[Наименование расходного материала]])),MAX($L$1:L24)+1,0)</f>
        <v>0</v>
      </c>
      <c r="M25" s="116">
        <f>IF(ISNUMBER(SEARCH('Карта учёта'!$B$20,Расходка[[#This Row],[Наименование расходного материала]])),MAX($M$1:M24)+1,0)</f>
        <v>0</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427</v>
      </c>
    </row>
    <row r="26" spans="1:35" x14ac:dyDescent="0.25">
      <c r="A26">
        <v>25</v>
      </c>
      <c r="B26" t="s">
        <v>3</v>
      </c>
      <c r="C26" t="s">
        <v>377</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2</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учёта'!$B$19,Расходка[[#This Row],[Наименование расходного материала]])),MAX($J$1:J25)+1,0)</f>
        <v>0</v>
      </c>
      <c r="K26" s="116">
        <f>IF(ISNUMBER(SEARCH('Карта учёта'!$B$17,Расходка[[#This Row],[Наименование расходного материала]])),MAX($K$1:K25)+1,0)</f>
        <v>0</v>
      </c>
      <c r="L26" s="116">
        <f>IF(ISNUMBER(SEARCH('Карта учёта'!$B$18,Расходка[[#This Row],[Наименование расходного материала]])),MAX($L$1:L25)+1,0)</f>
        <v>0</v>
      </c>
      <c r="M26" s="116">
        <f>IF(ISNUMBER(SEARCH('Карта учёта'!$B$20,Расходка[[#This Row],[Наименование расходного материала]])),MAX($M$1:M25)+1,0)</f>
        <v>0</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428</v>
      </c>
    </row>
    <row r="27" spans="1:35" x14ac:dyDescent="0.25">
      <c r="A27">
        <v>26</v>
      </c>
      <c r="B27" t="s">
        <v>3</v>
      </c>
      <c r="C27" t="s">
        <v>378</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3</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учёта'!$B$19,Расходка[[#This Row],[Наименование расходного материала]])),MAX($J$1:J26)+1,0)</f>
        <v>0</v>
      </c>
      <c r="K27" s="116">
        <f>IF(ISNUMBER(SEARCH('Карта учёта'!$B$17,Расходка[[#This Row],[Наименование расходного материала]])),MAX($K$1:K26)+1,0)</f>
        <v>0</v>
      </c>
      <c r="L27" s="116">
        <f>IF(ISNUMBER(SEARCH('Карта учёта'!$B$18,Расходка[[#This Row],[Наименование расходного материала]])),MAX($L$1:L26)+1,0)</f>
        <v>0</v>
      </c>
      <c r="M27" s="116">
        <f>IF(ISNUMBER(SEARCH('Карта учёта'!$B$20,Расходка[[#This Row],[Наименование расходного материала]])),MAX($M$1:M26)+1,0)</f>
        <v>0</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429</v>
      </c>
    </row>
    <row r="28" spans="1:35" x14ac:dyDescent="0.25">
      <c r="A28">
        <v>27</v>
      </c>
      <c r="B28" t="s">
        <v>3</v>
      </c>
      <c r="C28" s="1" t="s">
        <v>360</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учёта'!$B$19,Расходка[[#This Row],[Наименование расходного материала]])),MAX($J$1:J27)+1,0)</f>
        <v>0</v>
      </c>
      <c r="K28" s="116">
        <f>IF(ISNUMBER(SEARCH('Карта учёта'!$B$17,Расходка[[#This Row],[Наименование расходного материала]])),MAX($K$1:K27)+1,0)</f>
        <v>0</v>
      </c>
      <c r="L28" s="116">
        <f>IF(ISNUMBER(SEARCH('Карта учёта'!$B$18,Расходка[[#This Row],[Наименование расходного материала]])),MAX($L$1:L27)+1,0)</f>
        <v>0</v>
      </c>
      <c r="M28" s="116">
        <f>IF(ISNUMBER(SEARCH('Карта учёта'!$B$20,Расходка[[#This Row],[Наименование расходного материала]])),MAX($M$1:M27)+1,0)</f>
        <v>0</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430</v>
      </c>
    </row>
    <row r="29" spans="1:35" x14ac:dyDescent="0.25">
      <c r="A29">
        <v>28</v>
      </c>
      <c r="B29" t="s">
        <v>3</v>
      </c>
      <c r="C29" s="1"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учёта'!$B$19,Расходка[[#This Row],[Наименование расходного материала]])),MAX($J$1:J28)+1,0)</f>
        <v>0</v>
      </c>
      <c r="K29" s="116">
        <f>IF(ISNUMBER(SEARCH('Карта учёта'!$B$17,Расходка[[#This Row],[Наименование расходного материала]])),MAX($K$1:K28)+1,0)</f>
        <v>0</v>
      </c>
      <c r="L29" s="116">
        <f>IF(ISNUMBER(SEARCH('Карта учёта'!$B$18,Расходка[[#This Row],[Наименование расходного материала]])),MAX($L$1:L28)+1,0)</f>
        <v>0</v>
      </c>
      <c r="M29" s="116">
        <f>IF(ISNUMBER(SEARCH('Карта учёта'!$B$20,Расходка[[#This Row],[Наименование расходного материала]])),MAX($M$1:M28)+1,0)</f>
        <v>0</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431</v>
      </c>
    </row>
    <row r="30" spans="1:35" x14ac:dyDescent="0.25">
      <c r="A30">
        <v>29</v>
      </c>
      <c r="B30" t="s">
        <v>3</v>
      </c>
      <c r="C30" s="1" t="s">
        <v>323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учёта'!$B$19,Расходка[[#This Row],[Наименование расходного материала]])),MAX($J$1:J29)+1,0)</f>
        <v>0</v>
      </c>
      <c r="K30" s="116">
        <f>IF(ISNUMBER(SEARCH('Карта учёта'!$B$17,Расходка[[#This Row],[Наименование расходного материала]])),MAX($K$1:K29)+1,0)</f>
        <v>0</v>
      </c>
      <c r="L30" s="116">
        <f>IF(ISNUMBER(SEARCH('Карта учёта'!$B$18,Расходка[[#This Row],[Наименование расходного материала]])),MAX($L$1:L29)+1,0)</f>
        <v>0</v>
      </c>
      <c r="M30" s="116">
        <f>IF(ISNUMBER(SEARCH('Карта учёта'!$B$20,Расходка[[#This Row],[Наименование расходного материала]])),MAX($M$1:M29)+1,0)</f>
        <v>0</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493</v>
      </c>
    </row>
    <row r="31" spans="1:35" x14ac:dyDescent="0.25">
      <c r="A31">
        <v>30</v>
      </c>
      <c r="B31" t="s">
        <v>3</v>
      </c>
      <c r="C31" t="s">
        <v>319</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учёта'!$B$19,Расходка[[#This Row],[Наименование расходного материала]])),MAX($J$1:J30)+1,0)</f>
        <v>0</v>
      </c>
      <c r="K31" s="116">
        <f>IF(ISNUMBER(SEARCH('Карта учёта'!$B$17,Расходка[[#This Row],[Наименование расходного материала]])),MAX($K$1:K30)+1,0)</f>
        <v>0</v>
      </c>
      <c r="L31" s="116">
        <f>IF(ISNUMBER(SEARCH('Карта учёта'!$B$18,Расходка[[#This Row],[Наименование расходного материала]])),MAX($L$1:L30)+1,0)</f>
        <v>0</v>
      </c>
      <c r="M31" s="116">
        <f>IF(ISNUMBER(SEARCH('Карта учёта'!$B$20,Расходка[[#This Row],[Наименование расходного материала]])),MAX($M$1:M30)+1,0)</f>
        <v>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432</v>
      </c>
    </row>
    <row r="32" spans="1:35" x14ac:dyDescent="0.25">
      <c r="A32">
        <v>31</v>
      </c>
      <c r="B32" t="s">
        <v>3</v>
      </c>
      <c r="C32" t="s">
        <v>320</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учёта'!$B$19,Расходка[[#This Row],[Наименование расходного материала]])),MAX($J$1:J31)+1,0)</f>
        <v>0</v>
      </c>
      <c r="K32" s="116">
        <f>IF(ISNUMBER(SEARCH('Карта учёта'!$B$17,Расходка[[#This Row],[Наименование расходного материала]])),MAX($K$1:K31)+1,0)</f>
        <v>0</v>
      </c>
      <c r="L32" s="116">
        <f>IF(ISNUMBER(SEARCH('Карта учёта'!$B$18,Расходка[[#This Row],[Наименование расходного материала]])),MAX($L$1:L31)+1,0)</f>
        <v>0</v>
      </c>
      <c r="M32" s="116">
        <f>IF(ISNUMBER(SEARCH('Карта учёта'!$B$20,Расходка[[#This Row],[Наименование расходного материала]])),MAX($M$1:M31)+1,0)</f>
        <v>0</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433</v>
      </c>
    </row>
    <row r="33" spans="1:33" x14ac:dyDescent="0.25">
      <c r="A33">
        <v>32</v>
      </c>
      <c r="B33" t="s">
        <v>3</v>
      </c>
      <c r="C33" t="s">
        <v>321</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учёта'!$B$19,Расходка[[#This Row],[Наименование расходного материала]])),MAX($J$1:J32)+1,0)</f>
        <v>0</v>
      </c>
      <c r="K33" s="116">
        <f>IF(ISNUMBER(SEARCH('Карта учёта'!$B$17,Расходка[[#This Row],[Наименование расходного материала]])),MAX($K$1:K32)+1,0)</f>
        <v>0</v>
      </c>
      <c r="L33" s="116">
        <f>IF(ISNUMBER(SEARCH('Карта учёта'!$B$18,Расходка[[#This Row],[Наименование расходного материала]])),MAX($L$1:L32)+1,0)</f>
        <v>0</v>
      </c>
      <c r="M33" s="116">
        <f>IF(ISNUMBER(SEARCH('Карта учёта'!$B$20,Расходка[[#This Row],[Наименование расходного материала]])),MAX($M$1:M32)+1,0)</f>
        <v>0</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434</v>
      </c>
    </row>
    <row r="34" spans="1:33" x14ac:dyDescent="0.25">
      <c r="A34">
        <v>33</v>
      </c>
      <c r="B34" t="s">
        <v>3</v>
      </c>
      <c r="C34" t="s">
        <v>317</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учёта'!$B$19,Расходка[[#This Row],[Наименование расходного материала]])),MAX($J$1:J33)+1,0)</f>
        <v>0</v>
      </c>
      <c r="K34" s="116">
        <f>IF(ISNUMBER(SEARCH('Карта учёта'!$B$17,Расходка[[#This Row],[Наименование расходного материала]])),MAX($K$1:K33)+1,0)</f>
        <v>0</v>
      </c>
      <c r="L34" s="116">
        <f>IF(ISNUMBER(SEARCH('Карта учёта'!$B$18,Расходка[[#This Row],[Наименование расходного материала]])),MAX($L$1:L33)+1,0)</f>
        <v>0</v>
      </c>
      <c r="M34" s="116">
        <f>IF(ISNUMBER(SEARCH('Карта учёта'!$B$20,Расходка[[#This Row],[Наименование расходного материала]])),MAX($M$1:M33)+1,0)</f>
        <v>0</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435</v>
      </c>
    </row>
    <row r="35" spans="1:33" x14ac:dyDescent="0.25">
      <c r="A35">
        <v>34</v>
      </c>
      <c r="B35" t="s">
        <v>3</v>
      </c>
      <c r="C35" s="1" t="s">
        <v>354</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учёта'!$B$19,Расходка[[#This Row],[Наименование расходного материала]])),MAX($J$1:J34)+1,0)</f>
        <v>0</v>
      </c>
      <c r="K35" s="116">
        <f>IF(ISNUMBER(SEARCH('Карта учёта'!$B$17,Расходка[[#This Row],[Наименование расходного материала]])),MAX($K$1:K34)+1,0)</f>
        <v>0</v>
      </c>
      <c r="L35" s="116">
        <f>IF(ISNUMBER(SEARCH('Карта учёта'!$B$18,Расходка[[#This Row],[Наименование расходного материала]])),MAX($L$1:L34)+1,0)</f>
        <v>0</v>
      </c>
      <c r="M35" s="116">
        <f>IF(ISNUMBER(SEARCH('Карта учёта'!$B$20,Расходка[[#This Row],[Наименование расходного материала]])),MAX($M$1:M34)+1,0)</f>
        <v>0</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494</v>
      </c>
    </row>
    <row r="36" spans="1:33" x14ac:dyDescent="0.25">
      <c r="A36">
        <v>35</v>
      </c>
      <c r="B36" t="s">
        <v>3</v>
      </c>
      <c r="C36" s="1" t="s">
        <v>362</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учёта'!$B$19,Расходка[[#This Row],[Наименование расходного материала]])),MAX($J$1:J35)+1,0)</f>
        <v>0</v>
      </c>
      <c r="K36" s="116">
        <f>IF(ISNUMBER(SEARCH('Карта учёта'!$B$17,Расходка[[#This Row],[Наименование расходного материала]])),MAX($K$1:K35)+1,0)</f>
        <v>0</v>
      </c>
      <c r="L36" s="116">
        <f>IF(ISNUMBER(SEARCH('Карта учёта'!$B$18,Расходка[[#This Row],[Наименование расходного материала]])),MAX($L$1:L35)+1,0)</f>
        <v>0</v>
      </c>
      <c r="M36" s="116">
        <f>IF(ISNUMBER(SEARCH('Карта учёта'!$B$20,Расходка[[#This Row],[Наименование расходного материала]])),MAX($M$1:M35)+1,0)</f>
        <v>0</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436</v>
      </c>
    </row>
    <row r="37" spans="1:33" x14ac:dyDescent="0.25">
      <c r="A37">
        <v>36</v>
      </c>
      <c r="B37" t="s">
        <v>3</v>
      </c>
      <c r="C37" s="1" t="s">
        <v>361</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учёта'!$B$19,Расходка[[#This Row],[Наименование расходного материала]])),MAX($J$1:J36)+1,0)</f>
        <v>0</v>
      </c>
      <c r="K37" s="116">
        <f>IF(ISNUMBER(SEARCH('Карта учёта'!$B$17,Расходка[[#This Row],[Наименование расходного материала]])),MAX($K$1:K36)+1,0)</f>
        <v>0</v>
      </c>
      <c r="L37" s="116">
        <f>IF(ISNUMBER(SEARCH('Карта учёта'!$B$18,Расходка[[#This Row],[Наименование расходного материала]])),MAX($L$1:L36)+1,0)</f>
        <v>0</v>
      </c>
      <c r="M37" s="116">
        <f>IF(ISNUMBER(SEARCH('Карта учёта'!$B$20,Расходка[[#This Row],[Наименование расходного материала]])),MAX($M$1:M36)+1,0)</f>
        <v>0</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409</v>
      </c>
    </row>
    <row r="38" spans="1:33" x14ac:dyDescent="0.25">
      <c r="A38">
        <v>37</v>
      </c>
      <c r="B38" t="s">
        <v>3</v>
      </c>
      <c r="C38" t="s">
        <v>316</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учёта'!$B$19,Расходка[[#This Row],[Наименование расходного материала]])),MAX($J$1:J37)+1,0)</f>
        <v>0</v>
      </c>
      <c r="K38" s="116">
        <f>IF(ISNUMBER(SEARCH('Карта учёта'!$B$17,Расходка[[#This Row],[Наименование расходного материала]])),MAX($K$1:K37)+1,0)</f>
        <v>0</v>
      </c>
      <c r="L38" s="116">
        <f>IF(ISNUMBER(SEARCH('Карта учёта'!$B$18,Расходка[[#This Row],[Наименование расходного материала]])),MAX($L$1:L37)+1,0)</f>
        <v>0</v>
      </c>
      <c r="M38" s="116">
        <f>IF(ISNUMBER(SEARCH('Карта учёта'!$B$20,Расходка[[#This Row],[Наименование расходного материала]])),MAX($M$1:M37)+1,0)</f>
        <v>0</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496</v>
      </c>
    </row>
    <row r="39" spans="1:33" x14ac:dyDescent="0.25">
      <c r="A39">
        <v>38</v>
      </c>
      <c r="B39" t="s">
        <v>3</v>
      </c>
      <c r="C39" t="s">
        <v>381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учёта'!$B$19,Расходка[[#This Row],[Наименование расходного материала]])),MAX($J$1:J38)+1,0)</f>
        <v>0</v>
      </c>
      <c r="K39" s="116">
        <f>IF(ISNUMBER(SEARCH('Карта учёта'!$B$17,Расходка[[#This Row],[Наименование расходного материала]])),MAX($K$1:K38)+1,0)</f>
        <v>0</v>
      </c>
      <c r="L39" s="116">
        <f>IF(ISNUMBER(SEARCH('Карта учёта'!$B$18,Расходка[[#This Row],[Наименование расходного материала]])),MAX($L$1:L38)+1,0)</f>
        <v>0</v>
      </c>
      <c r="M39" s="116">
        <f>IF(ISNUMBER(SEARCH('Карта учёта'!$B$20,Расходка[[#This Row],[Наименование расходного материала]])),MAX($M$1:M38)+1,0)</f>
        <v>0</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437</v>
      </c>
    </row>
    <row r="40" spans="1:33" x14ac:dyDescent="0.25">
      <c r="A40">
        <v>39</v>
      </c>
      <c r="B40" t="s">
        <v>3</v>
      </c>
      <c r="C40" s="1" t="s">
        <v>376</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учёта'!$B$19,Расходка[[#This Row],[Наименование расходного материала]])),MAX($J$1:J39)+1,0)</f>
        <v>0</v>
      </c>
      <c r="K40" s="116">
        <f>IF(ISNUMBER(SEARCH('Карта учёта'!$B$17,Расходка[[#This Row],[Наименование расходного материала]])),MAX($K$1:K39)+1,0)</f>
        <v>0</v>
      </c>
      <c r="L40" s="116">
        <f>IF(ISNUMBER(SEARCH('Карта учёта'!$B$18,Расходка[[#This Row],[Наименование расходного материала]])),MAX($L$1:L39)+1,0)</f>
        <v>0</v>
      </c>
      <c r="M40" s="116">
        <f>IF(ISNUMBER(SEARCH('Карта учёта'!$B$20,Расходка[[#This Row],[Наименование расходного материала]])),MAX($M$1:M39)+1,0)</f>
        <v>0</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438</v>
      </c>
    </row>
    <row r="41" spans="1:33" x14ac:dyDescent="0.25">
      <c r="A41">
        <v>40</v>
      </c>
      <c r="B41" t="s">
        <v>3</v>
      </c>
      <c r="C41" t="s">
        <v>318</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учёта'!$B$19,Расходка[[#This Row],[Наименование расходного материала]])),MAX($J$1:J40)+1,0)</f>
        <v>0</v>
      </c>
      <c r="K41" s="116">
        <f>IF(ISNUMBER(SEARCH('Карта учёта'!$B$17,Расходка[[#This Row],[Наименование расходного материала]])),MAX($K$1:K40)+1,0)</f>
        <v>0</v>
      </c>
      <c r="L41" s="116">
        <f>IF(ISNUMBER(SEARCH('Карта учёта'!$B$18,Расходка[[#This Row],[Наименование расходного материала]])),MAX($L$1:L40)+1,0)</f>
        <v>0</v>
      </c>
      <c r="M41" s="116">
        <f>IF(ISNUMBER(SEARCH('Карта учёта'!$B$20,Расходка[[#This Row],[Наименование расходного материала]])),MAX($M$1:M40)+1,0)</f>
        <v>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439</v>
      </c>
    </row>
    <row r="42" spans="1:33" x14ac:dyDescent="0.25">
      <c r="A42">
        <v>41</v>
      </c>
      <c r="B42" t="s">
        <v>3</v>
      </c>
      <c r="C42" t="s">
        <v>363</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учёта'!$B$19,Расходка[[#This Row],[Наименование расходного материала]])),MAX($J$1:J41)+1,0)</f>
        <v>0</v>
      </c>
      <c r="K42" s="116">
        <f>IF(ISNUMBER(SEARCH('Карта учёта'!$B$17,Расходка[[#This Row],[Наименование расходного материала]])),MAX($K$1:K41)+1,0)</f>
        <v>0</v>
      </c>
      <c r="L42" s="116">
        <f>IF(ISNUMBER(SEARCH('Карта учёта'!$B$18,Расходка[[#This Row],[Наименование расходного материала]])),MAX($L$1:L41)+1,0)</f>
        <v>0</v>
      </c>
      <c r="M42" s="116">
        <f>IF(ISNUMBER(SEARCH('Карта учёта'!$B$20,Расходка[[#This Row],[Наименование расходного материала]])),MAX($M$1:M41)+1,0)</f>
        <v>0</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440</v>
      </c>
    </row>
    <row r="43" spans="1:33" x14ac:dyDescent="0.25">
      <c r="A43">
        <v>42</v>
      </c>
      <c r="B43" t="s">
        <v>3</v>
      </c>
      <c r="C43" t="s">
        <v>364</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учёта'!$B$19,Расходка[[#This Row],[Наименование расходного материала]])),MAX($J$1:J42)+1,0)</f>
        <v>0</v>
      </c>
      <c r="K43" s="116">
        <f>IF(ISNUMBER(SEARCH('Карта учёта'!$B$17,Расходка[[#This Row],[Наименование расходного материала]])),MAX($K$1:K42)+1,0)</f>
        <v>0</v>
      </c>
      <c r="L43" s="116">
        <f>IF(ISNUMBER(SEARCH('Карта учёта'!$B$18,Расходка[[#This Row],[Наименование расходного материала]])),MAX($L$1:L42)+1,0)</f>
        <v>0</v>
      </c>
      <c r="M43" s="116">
        <f>IF(ISNUMBER(SEARCH('Карта учёта'!$B$20,Расходка[[#This Row],[Наименование расходного материала]])),MAX($M$1:M42)+1,0)</f>
        <v>0</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413</v>
      </c>
    </row>
    <row r="44" spans="1:33" x14ac:dyDescent="0.25">
      <c r="A44">
        <v>43</v>
      </c>
      <c r="B44" t="s">
        <v>3</v>
      </c>
      <c r="C44" t="s">
        <v>347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учёта'!$B$19,Расходка[[#This Row],[Наименование расходного материала]])),MAX($J$1:J43)+1,0)</f>
        <v>0</v>
      </c>
      <c r="K44" s="116">
        <f>IF(ISNUMBER(SEARCH('Карта учёта'!$B$17,Расходка[[#This Row],[Наименование расходного материала]])),MAX($K$1:K43)+1,0)</f>
        <v>0</v>
      </c>
      <c r="L44" s="116">
        <f>IF(ISNUMBER(SEARCH('Карта учёта'!$B$18,Расходка[[#This Row],[Наименование расходного материала]])),MAX($L$1:L43)+1,0)</f>
        <v>0</v>
      </c>
      <c r="M44" s="116">
        <f>IF(ISNUMBER(SEARCH('Карта учёта'!$B$20,Расходка[[#This Row],[Наименование расходного материала]])),MAX($M$1:M43)+1,0)</f>
        <v>0</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1g, Angioline</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Проводник коронарный  1g, Angioline</v>
      </c>
      <c r="AB44" s="115" t="str">
        <f>IFERROR(INDEX(Расходка[Наименование расходного материала],MATCH(Расходка[[#This Row],[№]],Поиск_расходки[Индекс11],0)),"")</f>
        <v>Проводник коронарный  1g, Angioline</v>
      </c>
      <c r="AC44" s="115" t="str">
        <f>IFERROR(INDEX(Расходка[Наименование расходного материала],MATCH(Расходка[[#This Row],[№]],Поиск_расходки[Индекс12],0)),"")</f>
        <v>Проводник коронарный  1g, Angioline</v>
      </c>
      <c r="AD44" s="115" t="str">
        <f>IFERROR(INDEX(Расходка[Наименование расходного материала],MATCH(Расходка[[#This Row],[№]],Поиск_расходки[Индекс13],0)),"")</f>
        <v>Проводник коронарный  1g, Angioline</v>
      </c>
      <c r="AF44" s="4" t="s">
        <v>6</v>
      </c>
      <c r="AG44" s="4" t="s">
        <v>441</v>
      </c>
    </row>
    <row r="45" spans="1:33" x14ac:dyDescent="0.25">
      <c r="A45">
        <v>44</v>
      </c>
      <c r="B45" t="s">
        <v>3</v>
      </c>
      <c r="C45" t="s">
        <v>96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учёта'!$B$19,Расходка[[#This Row],[Наименование расходного материала]])),MAX($J$1:J44)+1,0)</f>
        <v>0</v>
      </c>
      <c r="K45" s="116">
        <f>IF(ISNUMBER(SEARCH('Карта учёта'!$B$17,Расходка[[#This Row],[Наименование расходного материала]])),MAX($K$1:K44)+1,0)</f>
        <v>0</v>
      </c>
      <c r="L45" s="116">
        <f>IF(ISNUMBER(SEARCH('Карта учёта'!$B$18,Расходка[[#This Row],[Наименование расходного материала]])),MAX($L$1:L44)+1,0)</f>
        <v>0</v>
      </c>
      <c r="M45" s="116">
        <f>IF(ISNUMBER(SEARCH('Карта учёта'!$B$20,Расходка[[#This Row],[Наименование расходного материала]])),MAX($M$1:M44)+1,0)</f>
        <v>0</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3g, Angioline</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Проводник коронарный  3g, Angioline</v>
      </c>
      <c r="AB45" s="115" t="str">
        <f>IFERROR(INDEX(Расходка[Наименование расходного материала],MATCH(Расходка[[#This Row],[№]],Поиск_расходки[Индекс11],0)),"")</f>
        <v>Проводник коронарный  3g, Angioline</v>
      </c>
      <c r="AC45" s="115" t="str">
        <f>IFERROR(INDEX(Расходка[Наименование расходного материала],MATCH(Расходка[[#This Row],[№]],Поиск_расходки[Индекс12],0)),"")</f>
        <v>Проводник коронарный  3g, Angioline</v>
      </c>
      <c r="AD45" s="115" t="str">
        <f>IFERROR(INDEX(Расходка[Наименование расходного материала],MATCH(Расходка[[#This Row],[№]],Поиск_расходки[Индекс13],0)),"")</f>
        <v>Проводник коронарный  3g, Angioline</v>
      </c>
      <c r="AF45" s="4" t="s">
        <v>6</v>
      </c>
      <c r="AG45" s="4" t="s">
        <v>442</v>
      </c>
    </row>
    <row r="46" spans="1:33" x14ac:dyDescent="0.25">
      <c r="A46">
        <v>45</v>
      </c>
      <c r="B46" t="s">
        <v>6</v>
      </c>
      <c r="C46" s="1" t="s">
        <v>278</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учёта'!$B$19,Расходка[[#This Row],[Наименование расходного материала]])),MAX($J$1:J45)+1,0)</f>
        <v>0</v>
      </c>
      <c r="K46" s="116">
        <f>IF(ISNUMBER(SEARCH('Карта учёта'!$B$17,Расходка[[#This Row],[Наименование расходного материала]])),MAX($K$1:K45)+1,0)</f>
        <v>0</v>
      </c>
      <c r="L46" s="116">
        <f>IF(ISNUMBER(SEARCH('Карта учёта'!$B$18,Расходка[[#This Row],[Наименование расходного материала]])),MAX($L$1:L45)+1,0)</f>
        <v>0</v>
      </c>
      <c r="M46" s="116">
        <f>IF(ISNUMBER(SEARCH('Карта учёта'!$B$20,Расходка[[#This Row],[Наименование расходного материала]])),MAX($M$1:M45)+1,0)</f>
        <v>0</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BMS, Integtity</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BMS, Integtity</v>
      </c>
      <c r="AB46" s="115" t="str">
        <f>IFERROR(INDEX(Расходка[Наименование расходного материала],MATCH(Расходка[[#This Row],[№]],Поиск_расходки[Индекс11],0)),"")</f>
        <v>BMS, Integtity</v>
      </c>
      <c r="AC46" s="115" t="str">
        <f>IFERROR(INDEX(Расходка[Наименование расходного материала],MATCH(Расходка[[#This Row],[№]],Поиск_расходки[Индекс12],0)),"")</f>
        <v>BMS, Integtity</v>
      </c>
      <c r="AD46" s="115" t="str">
        <f>IFERROR(INDEX(Расходка[Наименование расходного материала],MATCH(Расходка[[#This Row],[№]],Поиск_расходки[Индекс13],0)),"")</f>
        <v>BMS, Integtity</v>
      </c>
      <c r="AF46" s="4" t="s">
        <v>6</v>
      </c>
      <c r="AG46" s="4" t="s">
        <v>443</v>
      </c>
    </row>
    <row r="47" spans="1:33" x14ac:dyDescent="0.25">
      <c r="A47">
        <v>46</v>
      </c>
      <c r="B47" t="s">
        <v>6</v>
      </c>
      <c r="C47" s="158" t="s">
        <v>346</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учёта'!$B$19,Расходка[[#This Row],[Наименование расходного материала]])),MAX($J$1:J46)+1,0)</f>
        <v>0</v>
      </c>
      <c r="K47" s="116">
        <f>IF(ISNUMBER(SEARCH('Карта учёта'!$B$17,Расходка[[#This Row],[Наименование расходного материала]])),MAX($K$1:K46)+1,0)</f>
        <v>0</v>
      </c>
      <c r="L47" s="116">
        <f>IF(ISNUMBER(SEARCH('Карта учёта'!$B$18,Расходка[[#This Row],[Наименование расходного материала]])),MAX($L$1:L46)+1,0)</f>
        <v>0</v>
      </c>
      <c r="M47" s="116">
        <f>IF(ISNUMBER(SEARCH('Карта учёта'!$B$20,Расходка[[#This Row],[Наименование расходного материала]])),MAX($M$1:M46)+1,0)</f>
        <v>0</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DES, Calipso</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DES, Calipso</v>
      </c>
      <c r="AB47" s="115" t="str">
        <f>IFERROR(INDEX(Расходка[Наименование расходного материала],MATCH(Расходка[[#This Row],[№]],Поиск_расходки[Индекс11],0)),"")</f>
        <v>DES, Calipso</v>
      </c>
      <c r="AC47" s="115" t="str">
        <f>IFERROR(INDEX(Расходка[Наименование расходного материала],MATCH(Расходка[[#This Row],[№]],Поиск_расходки[Индекс12],0)),"")</f>
        <v>DES, Calipso</v>
      </c>
      <c r="AD47" s="115" t="str">
        <f>IFERROR(INDEX(Расходка[Наименование расходного материала],MATCH(Расходка[[#This Row],[№]],Поиск_расходки[Индекс13],0)),"")</f>
        <v>DES, Calipso</v>
      </c>
      <c r="AF47" s="4" t="s">
        <v>6</v>
      </c>
      <c r="AG47" s="4" t="s">
        <v>444</v>
      </c>
    </row>
    <row r="48" spans="1:33" x14ac:dyDescent="0.25">
      <c r="A48">
        <v>47</v>
      </c>
      <c r="B48" t="s">
        <v>6</v>
      </c>
      <c r="C48" s="158" t="s">
        <v>345</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учёта'!$B$19,Расходка[[#This Row],[Наименование расходного материала]])),MAX($J$1:J47)+1,0)</f>
        <v>0</v>
      </c>
      <c r="K48" s="116">
        <f>IF(ISNUMBER(SEARCH('Карта учёта'!$B$17,Расходка[[#This Row],[Наименование расходного материала]])),MAX($K$1:K47)+1,0)</f>
        <v>0</v>
      </c>
      <c r="L48" s="116">
        <f>IF(ISNUMBER(SEARCH('Карта учёта'!$B$18,Расходка[[#This Row],[Наименование расходного материала]])),MAX($L$1:L47)+1,0)</f>
        <v>0</v>
      </c>
      <c r="M48" s="116">
        <f>IF(ISNUMBER(SEARCH('Карта учёта'!$B$20,Расходка[[#This Row],[Наименование расходного материала]])),MAX($M$1:M47)+1,0)</f>
        <v>0</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DES, NanoMed</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DES, NanoMed</v>
      </c>
      <c r="AB48" s="115" t="str">
        <f>IFERROR(INDEX(Расходка[Наименование расходного материала],MATCH(Расходка[[#This Row],[№]],Поиск_расходки[Индекс11],0)),"")</f>
        <v>DES, NanoMed</v>
      </c>
      <c r="AC48" s="115" t="str">
        <f>IFERROR(INDEX(Расходка[Наименование расходного материала],MATCH(Расходка[[#This Row],[№]],Поиск_расходки[Индекс12],0)),"")</f>
        <v>DES, NanoMed</v>
      </c>
      <c r="AD48" s="115" t="str">
        <f>IFERROR(INDEX(Расходка[Наименование расходного материала],MATCH(Расходка[[#This Row],[№]],Поиск_расходки[Индекс13],0)),"")</f>
        <v>DES, NanoMed</v>
      </c>
      <c r="AF48" s="4" t="s">
        <v>6</v>
      </c>
      <c r="AG48" s="4" t="s">
        <v>445</v>
      </c>
    </row>
    <row r="49" spans="1:33" x14ac:dyDescent="0.25">
      <c r="A49">
        <v>48</v>
      </c>
      <c r="B49" t="s">
        <v>6</v>
      </c>
      <c r="C49" s="131" t="s">
        <v>324</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учёта'!$B$19,Расходка[[#This Row],[Наименование расходного материала]])),MAX($J$1:J48)+1,0)</f>
        <v>1</v>
      </c>
      <c r="K49" s="116">
        <f>IF(ISNUMBER(SEARCH('Карта учёта'!$B$17,Расходка[[#This Row],[Наименование расходного материала]])),MAX($K$1:K48)+1,0)</f>
        <v>0</v>
      </c>
      <c r="L49" s="116">
        <f>IF(ISNUMBER(SEARCH('Карта учёта'!$B$18,Расходка[[#This Row],[Наименование расходного материала]])),MAX($L$1:L48)+1,0)</f>
        <v>1</v>
      </c>
      <c r="M49" s="116">
        <f>IF(ISNUMBER(SEARCH('Карта учёта'!$B$20,Расходка[[#This Row],[Наименование расходного материала]])),MAX($M$1:M48)+1,0)</f>
        <v>0</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Resolute Integtity</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DES, Resolute Integtity</v>
      </c>
      <c r="AB49" s="115" t="str">
        <f>IFERROR(INDEX(Расходка[Наименование расходного материала],MATCH(Расходка[[#This Row],[№]],Поиск_расходки[Индекс11],0)),"")</f>
        <v>DES, Resolute Integtity</v>
      </c>
      <c r="AC49" s="115" t="str">
        <f>IFERROR(INDEX(Расходка[Наименование расходного материала],MATCH(Расходка[[#This Row],[№]],Поиск_расходки[Индекс12],0)),"")</f>
        <v>DES, Resolute Integtity</v>
      </c>
      <c r="AD49" s="115" t="str">
        <f>IFERROR(INDEX(Расходка[Наименование расходного материала],MATCH(Расходка[[#This Row],[№]],Поиск_расходки[Индекс13],0)),"")</f>
        <v>DES, Resolute Integtity</v>
      </c>
      <c r="AF49" s="4" t="s">
        <v>6</v>
      </c>
      <c r="AG49" s="4" t="s">
        <v>446</v>
      </c>
    </row>
    <row r="50" spans="1:33" x14ac:dyDescent="0.25">
      <c r="A50">
        <v>49</v>
      </c>
      <c r="B50" t="s">
        <v>6</v>
      </c>
      <c r="C50" t="s">
        <v>358</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учёта'!$B$19,Расходка[[#This Row],[Наименование расходного материала]])),MAX($J$1:J49)+1,0)</f>
        <v>0</v>
      </c>
      <c r="K50" s="116">
        <f>IF(ISNUMBER(SEARCH('Карта учёта'!$B$17,Расходка[[#This Row],[Наименование расходного материала]])),MAX($K$1:K49)+1,0)</f>
        <v>0</v>
      </c>
      <c r="L50" s="116">
        <f>IF(ISNUMBER(SEARCH('Карта учёта'!$B$18,Расходка[[#This Row],[Наименование расходного материала]])),MAX($L$1:L49)+1,0)</f>
        <v>0</v>
      </c>
      <c r="M50" s="116">
        <f>IF(ISNUMBER(SEARCH('Карта учёта'!$B$20,Расходка[[#This Row],[Наименование расходного материала]])),MAX($M$1:M49)+1,0)</f>
        <v>1</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Yukon Chrome PC</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DES, Yukon Chrome PC</v>
      </c>
      <c r="AB50" s="115" t="str">
        <f>IFERROR(INDEX(Расходка[Наименование расходного материала],MATCH(Расходка[[#This Row],[№]],Поиск_расходки[Индекс11],0)),"")</f>
        <v>DES, Yukon Chrome PC</v>
      </c>
      <c r="AC50" s="115" t="str">
        <f>IFERROR(INDEX(Расходка[Наименование расходного материала],MATCH(Расходка[[#This Row],[№]],Поиск_расходки[Индекс12],0)),"")</f>
        <v>DES, Yukon Chrome PC</v>
      </c>
      <c r="AD50" s="115" t="str">
        <f>IFERROR(INDEX(Расходка[Наименование расходного материала],MATCH(Расходка[[#This Row],[№]],Поиск_расходки[Индекс13],0)),"")</f>
        <v>DES, Yukon Chrome PC</v>
      </c>
      <c r="AF50" s="4" t="s">
        <v>6</v>
      </c>
      <c r="AG50" s="4" t="s">
        <v>447</v>
      </c>
    </row>
    <row r="51" spans="1:33" x14ac:dyDescent="0.25">
      <c r="A51">
        <v>50</v>
      </c>
      <c r="B51" t="s">
        <v>6</v>
      </c>
      <c r="C51" s="162"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учёта'!$B$19,Расходка[[#This Row],[Наименование расходного материала]])),MAX($J$1:J50)+1,0)</f>
        <v>0</v>
      </c>
      <c r="K51" s="116">
        <f>IF(ISNUMBER(SEARCH('Карта учёта'!$B$17,Расходка[[#This Row],[Наименование расходного материала]])),MAX($K$1:K50)+1,0)</f>
        <v>0</v>
      </c>
      <c r="L51" s="116">
        <f>IF(ISNUMBER(SEARCH('Карта учёта'!$B$18,Расходка[[#This Row],[Наименование расходного материала]])),MAX($L$1:L50)+1,0)</f>
        <v>0</v>
      </c>
      <c r="M51" s="116">
        <f>IF(ISNUMBER(SEARCH('Карта учёта'!$B$20,Расходка[[#This Row],[Наименование расходного материала]])),MAX($M$1:M50)+1,0)</f>
        <v>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Firehawk</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DES, Firehawk</v>
      </c>
      <c r="AB51" s="115" t="str">
        <f>IFERROR(INDEX(Расходка[Наименование расходного материала],MATCH(Расходка[[#This Row],[№]],Поиск_расходки[Индекс11],0)),"")</f>
        <v>DES, Firehawk</v>
      </c>
      <c r="AC51" s="115" t="str">
        <f>IFERROR(INDEX(Расходка[Наименование расходного материала],MATCH(Расходка[[#This Row],[№]],Поиск_расходки[Индекс12],0)),"")</f>
        <v>DES, Firehawk</v>
      </c>
      <c r="AD51" s="115" t="str">
        <f>IFERROR(INDEX(Расходка[Наименование расходного материала],MATCH(Расходка[[#This Row],[№]],Поиск_расходки[Индекс13],0)),"")</f>
        <v>DES, Firehawk</v>
      </c>
      <c r="AF51" s="4" t="s">
        <v>6</v>
      </c>
      <c r="AG51" s="4" t="s">
        <v>448</v>
      </c>
    </row>
    <row r="52" spans="1:33" x14ac:dyDescent="0.25">
      <c r="A52">
        <v>51</v>
      </c>
      <c r="B52" t="s">
        <v>6</v>
      </c>
      <c r="C52" t="s">
        <v>388</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учёта'!$B$19,Расходка[[#This Row],[Наименование расходного материала]])),MAX($J$1:J51)+1,0)</f>
        <v>0</v>
      </c>
      <c r="K52" s="116">
        <f>IF(ISNUMBER(SEARCH('Карта учёта'!$B$17,Расходка[[#This Row],[Наименование расходного материала]])),MAX($K$1:K51)+1,0)</f>
        <v>0</v>
      </c>
      <c r="L52" s="116">
        <f>IF(ISNUMBER(SEARCH('Карта учёта'!$B$18,Расходка[[#This Row],[Наименование расходного материала]])),MAX($L$1:L51)+1,0)</f>
        <v>0</v>
      </c>
      <c r="M52" s="116">
        <f>IF(ISNUMBER(SEARCH('Карта учёта'!$B$20,Расходка[[#This Row],[Наименование расходного материала]])),MAX($M$1:M51)+1,0)</f>
        <v>0</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Resolute Onyx</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DES, Resolute Onyx</v>
      </c>
      <c r="AB52" s="115" t="str">
        <f>IFERROR(INDEX(Расходка[Наименование расходного материала],MATCH(Расходка[[#This Row],[№]],Поиск_расходки[Индекс11],0)),"")</f>
        <v>DES, Resolute Onyx</v>
      </c>
      <c r="AC52" s="115" t="str">
        <f>IFERROR(INDEX(Расходка[Наименование расходного материала],MATCH(Расходка[[#This Row],[№]],Поиск_расходки[Индекс12],0)),"")</f>
        <v>DES, Resolute Onyx</v>
      </c>
      <c r="AD52" s="115" t="str">
        <f>IFERROR(INDEX(Расходка[Наименование расходного материала],MATCH(Расходка[[#This Row],[№]],Поиск_расходки[Индекс13],0)),"")</f>
        <v>DES, Resolute Onyx</v>
      </c>
      <c r="AF52" s="4" t="s">
        <v>6</v>
      </c>
      <c r="AG52" s="4" t="s">
        <v>449</v>
      </c>
    </row>
    <row r="53" spans="1:33" x14ac:dyDescent="0.25">
      <c r="A53">
        <v>52</v>
      </c>
      <c r="B53" t="s">
        <v>95</v>
      </c>
      <c r="C53" s="1" t="s">
        <v>325</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учёта'!$B$19,Расходка[[#This Row],[Наименование расходного материала]])),MAX($J$1:J52)+1,0)</f>
        <v>0</v>
      </c>
      <c r="K53" s="116">
        <f>IF(ISNUMBER(SEARCH('Карта учёта'!$B$17,Расходка[[#This Row],[Наименование расходного материала]])),MAX($K$1:K52)+1,0)</f>
        <v>0</v>
      </c>
      <c r="L53" s="116">
        <f>IF(ISNUMBER(SEARCH('Карта учёта'!$B$18,Расходка[[#This Row],[Наименование расходного материала]])),MAX($L$1:L52)+1,0)</f>
        <v>0</v>
      </c>
      <c r="M53" s="116">
        <f>IF(ISNUMBER(SEARCH('Карта учёта'!$B$20,Расходка[[#This Row],[Наименование расходного материала]])),MAX($M$1:M52)+1,0)</f>
        <v>0</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Guidezilla™ II 6F</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Guidezilla™ II 6F</v>
      </c>
      <c r="AB53" s="115" t="str">
        <f>IFERROR(INDEX(Расходка[Наименование расходного материала],MATCH(Расходка[[#This Row],[№]],Поиск_расходки[Индекс11],0)),"")</f>
        <v>Guidezilla™ II 6F</v>
      </c>
      <c r="AC53" s="115" t="str">
        <f>IFERROR(INDEX(Расходка[Наименование расходного материала],MATCH(Расходка[[#This Row],[№]],Поиск_расходки[Индекс12],0)),"")</f>
        <v>Guidezilla™ II 6F</v>
      </c>
      <c r="AD53" s="115" t="str">
        <f>IFERROR(INDEX(Расходка[Наименование расходного материала],MATCH(Расходка[[#This Row],[№]],Поиск_расходки[Индекс13],0)),"")</f>
        <v>Guidezilla™ II 6F</v>
      </c>
      <c r="AF53" s="4" t="s">
        <v>6</v>
      </c>
      <c r="AG53" s="4" t="s">
        <v>450</v>
      </c>
    </row>
    <row r="54" spans="1:33" x14ac:dyDescent="0.25">
      <c r="A54">
        <v>53</v>
      </c>
      <c r="B54" t="s">
        <v>95</v>
      </c>
      <c r="C54" s="1" t="s">
        <v>344</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учёта'!$B$19,Расходка[[#This Row],[Наименование расходного материала]])),MAX($J$1:J53)+1,0)</f>
        <v>0</v>
      </c>
      <c r="K54" s="116">
        <f>IF(ISNUMBER(SEARCH('Карта учёта'!$B$17,Расходка[[#This Row],[Наименование расходного материала]])),MAX($K$1:K53)+1,0)</f>
        <v>0</v>
      </c>
      <c r="L54" s="116">
        <f>IF(ISNUMBER(SEARCH('Карта учёта'!$B$18,Расходка[[#This Row],[Наименование расходного материала]])),MAX($L$1:L53)+1,0)</f>
        <v>0</v>
      </c>
      <c r="M54" s="116">
        <f>IF(ISNUMBER(SEARCH('Карта учёта'!$B$20,Расходка[[#This Row],[Наименование расходного материала]])),MAX($M$1:M53)+1,0)</f>
        <v>0</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Telescope ™ II 6F</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Telescope ™ II 6F</v>
      </c>
      <c r="AB54" s="115" t="str">
        <f>IFERROR(INDEX(Расходка[Наименование расходного материала],MATCH(Расходка[[#This Row],[№]],Поиск_расходки[Индекс11],0)),"")</f>
        <v>Telescope ™ II 6F</v>
      </c>
      <c r="AC54" s="115" t="str">
        <f>IFERROR(INDEX(Расходка[Наименование расходного материала],MATCH(Расходка[[#This Row],[№]],Поиск_расходки[Индекс12],0)),"")</f>
        <v>Telescope ™ II 6F</v>
      </c>
      <c r="AD54" s="115" t="str">
        <f>IFERROR(INDEX(Расходка[Наименование расходного материала],MATCH(Расходка[[#This Row],[№]],Поиск_расходки[Индекс13],0)),"")</f>
        <v>Telescope ™ II 6F</v>
      </c>
      <c r="AF54" s="4" t="s">
        <v>6</v>
      </c>
      <c r="AG54" s="4" t="s">
        <v>451</v>
      </c>
    </row>
    <row r="55" spans="1:33" x14ac:dyDescent="0.25">
      <c r="A55">
        <v>54</v>
      </c>
      <c r="B55" t="s">
        <v>4</v>
      </c>
      <c r="C55" t="s">
        <v>351</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учёта'!$B$19,Расходка[[#This Row],[Наименование расходного материала]])),MAX($J$1:J54)+1,0)</f>
        <v>0</v>
      </c>
      <c r="K55" s="116">
        <f>IF(ISNUMBER(SEARCH('Карта учёта'!$B$17,Расходка[[#This Row],[Наименование расходного материала]])),MAX($K$1:K54)+1,0)</f>
        <v>0</v>
      </c>
      <c r="L55" s="116">
        <f>IF(ISNUMBER(SEARCH('Карта учёта'!$B$18,Расходка[[#This Row],[Наименование расходного материала]])),MAX($L$1:L54)+1,0)</f>
        <v>0</v>
      </c>
      <c r="M55" s="116">
        <f>IF(ISNUMBER(SEARCH('Карта учёта'!$B$20,Расходка[[#This Row],[Наименование расходного материала]])),MAX($M$1:M54)+1,0)</f>
        <v>0</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Launcher 6F AL 1</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Launcher 6F AL 1</v>
      </c>
      <c r="AB55" s="115" t="str">
        <f>IFERROR(INDEX(Расходка[Наименование расходного материала],MATCH(Расходка[[#This Row],[№]],Поиск_расходки[Индекс11],0)),"")</f>
        <v>Launcher 6F AL 1</v>
      </c>
      <c r="AC55" s="115" t="str">
        <f>IFERROR(INDEX(Расходка[Наименование расходного материала],MATCH(Расходка[[#This Row],[№]],Поиск_расходки[Индекс12],0)),"")</f>
        <v>Launcher 6F AL 1</v>
      </c>
      <c r="AD55" s="115" t="str">
        <f>IFERROR(INDEX(Расходка[Наименование расходного материала],MATCH(Расходка[[#This Row],[№]],Поиск_расходки[Индекс13],0)),"")</f>
        <v>Launcher 6F AL 1</v>
      </c>
      <c r="AF55" s="4" t="s">
        <v>6</v>
      </c>
      <c r="AG55" s="4" t="s">
        <v>452</v>
      </c>
    </row>
    <row r="56" spans="1:33" x14ac:dyDescent="0.25">
      <c r="A56">
        <v>55</v>
      </c>
      <c r="B56" t="s">
        <v>4</v>
      </c>
      <c r="C56" t="s">
        <v>352</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учёта'!$B$19,Расходка[[#This Row],[Наименование расходного материала]])),MAX($J$1:J55)+1,0)</f>
        <v>0</v>
      </c>
      <c r="K56" s="116">
        <f>IF(ISNUMBER(SEARCH('Карта учёта'!$B$17,Расходка[[#This Row],[Наименование расходного материала]])),MAX($K$1:K55)+1,0)</f>
        <v>0</v>
      </c>
      <c r="L56" s="116">
        <f>IF(ISNUMBER(SEARCH('Карта учёта'!$B$18,Расходка[[#This Row],[Наименование расходного материала]])),MAX($L$1:L55)+1,0)</f>
        <v>0</v>
      </c>
      <c r="M56" s="116">
        <f>IF(ISNUMBER(SEARCH('Карта учёта'!$B$20,Расходка[[#This Row],[Наименование расходного материала]])),MAX($M$1:M55)+1,0)</f>
        <v>0</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Launcher 6F AL 2</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Launcher 6F AL 2</v>
      </c>
      <c r="AB56" s="115" t="str">
        <f>IFERROR(INDEX(Расходка[Наименование расходного материала],MATCH(Расходка[[#This Row],[№]],Поиск_расходки[Индекс11],0)),"")</f>
        <v>Launcher 6F AL 2</v>
      </c>
      <c r="AC56" s="115" t="str">
        <f>IFERROR(INDEX(Расходка[Наименование расходного материала],MATCH(Расходка[[#This Row],[№]],Поиск_расходки[Индекс12],0)),"")</f>
        <v>Launcher 6F AL 2</v>
      </c>
      <c r="AD56" s="115" t="str">
        <f>IFERROR(INDEX(Расходка[Наименование расходного материала],MATCH(Расходка[[#This Row],[№]],Поиск_расходки[Индекс13],0)),"")</f>
        <v>Launcher 6F AL 2</v>
      </c>
      <c r="AF56" s="4" t="s">
        <v>6</v>
      </c>
      <c r="AG56" s="4" t="s">
        <v>453</v>
      </c>
    </row>
    <row r="57" spans="1:33" x14ac:dyDescent="0.25">
      <c r="A57">
        <v>56</v>
      </c>
      <c r="B57" t="s">
        <v>4</v>
      </c>
      <c r="C57" t="s">
        <v>517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учёта'!$B$19,Расходка[[#This Row],[Наименование расходного материала]])),MAX($J$1:J56)+1,0)</f>
        <v>0</v>
      </c>
      <c r="K57" s="116">
        <f>IF(ISNUMBER(SEARCH('Карта учёта'!$B$17,Расходка[[#This Row],[Наименование расходного материала]])),MAX($K$1:K56)+1,0)</f>
        <v>0</v>
      </c>
      <c r="L57" s="116">
        <f>IF(ISNUMBER(SEARCH('Карта учёта'!$B$18,Расходка[[#This Row],[Наименование расходного материала]])),MAX($L$1:L56)+1,0)</f>
        <v>0</v>
      </c>
      <c r="M57" s="116">
        <f>IF(ISNUMBER(SEARCH('Карта учёта'!$B$20,Расходка[[#This Row],[Наименование расходного материала]])),MAX($M$1:M56)+1,0)</f>
        <v>0</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Launcher 6F AL 3</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Launcher 6F AL 3</v>
      </c>
      <c r="AB57" s="115" t="str">
        <f>IFERROR(INDEX(Расходка[Наименование расходного материала],MATCH(Расходка[[#This Row],[№]],Поиск_расходки[Индекс11],0)),"")</f>
        <v>Launcher 6F AL 3</v>
      </c>
      <c r="AC57" s="115" t="str">
        <f>IFERROR(INDEX(Расходка[Наименование расходного материала],MATCH(Расходка[[#This Row],[№]],Поиск_расходки[Индекс12],0)),"")</f>
        <v>Launcher 6F AL 3</v>
      </c>
      <c r="AD57" s="115" t="str">
        <f>IFERROR(INDEX(Расходка[Наименование расходного материала],MATCH(Расходка[[#This Row],[№]],Поиск_расходки[Индекс13],0)),"")</f>
        <v>Launcher 6F AL 3</v>
      </c>
      <c r="AF57" s="4" t="s">
        <v>6</v>
      </c>
      <c r="AG57" s="4" t="s">
        <v>454</v>
      </c>
    </row>
    <row r="58" spans="1:33" x14ac:dyDescent="0.25">
      <c r="A58">
        <v>57</v>
      </c>
      <c r="B58" t="s">
        <v>4</v>
      </c>
      <c r="C58" t="s">
        <v>326</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учёта'!$B$19,Расходка[[#This Row],[Наименование расходного материала]])),MAX($J$1:J57)+1,0)</f>
        <v>0</v>
      </c>
      <c r="K58" s="116">
        <f>IF(ISNUMBER(SEARCH('Карта учёта'!$B$17,Расходка[[#This Row],[Наименование расходного материала]])),MAX($K$1:K57)+1,0)</f>
        <v>0</v>
      </c>
      <c r="L58" s="116">
        <f>IF(ISNUMBER(SEARCH('Карта учёта'!$B$18,Расходка[[#This Row],[Наименование расходного материала]])),MAX($L$1:L57)+1,0)</f>
        <v>0</v>
      </c>
      <c r="M58" s="116">
        <f>IF(ISNUMBER(SEARCH('Карта учёта'!$B$20,Расходка[[#This Row],[Наименование расходного материала]])),MAX($M$1:M57)+1,0)</f>
        <v>0</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EBU 3.5</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Launcher 6F EBU 3.5</v>
      </c>
      <c r="AB58" s="115" t="str">
        <f>IFERROR(INDEX(Расходка[Наименование расходного материала],MATCH(Расходка[[#This Row],[№]],Поиск_расходки[Индекс11],0)),"")</f>
        <v>Launcher 6F EBU 3.5</v>
      </c>
      <c r="AC58" s="115" t="str">
        <f>IFERROR(INDEX(Расходка[Наименование расходного материала],MATCH(Расходка[[#This Row],[№]],Поиск_расходки[Индекс12],0)),"")</f>
        <v>Launcher 6F EBU 3.5</v>
      </c>
      <c r="AD58" s="115" t="str">
        <f>IFERROR(INDEX(Расходка[Наименование расходного материала],MATCH(Расходка[[#This Row],[№]],Поиск_расходки[Индекс13],0)),"")</f>
        <v>Launcher 6F EBU 3.5</v>
      </c>
      <c r="AF58" s="4" t="s">
        <v>6</v>
      </c>
      <c r="AG58" s="4" t="s">
        <v>455</v>
      </c>
    </row>
    <row r="59" spans="1:33" x14ac:dyDescent="0.25">
      <c r="A59">
        <v>58</v>
      </c>
      <c r="B59" t="s">
        <v>4</v>
      </c>
      <c r="C59" t="s">
        <v>327</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учёта'!$B$19,Расходка[[#This Row],[Наименование расходного материала]])),MAX($J$1:J58)+1,0)</f>
        <v>0</v>
      </c>
      <c r="K59" s="116">
        <f>IF(ISNUMBER(SEARCH('Карта учёта'!$B$17,Расходка[[#This Row],[Наименование расходного материала]])),MAX($K$1:K58)+1,0)</f>
        <v>0</v>
      </c>
      <c r="L59" s="116">
        <f>IF(ISNUMBER(SEARCH('Карта учёта'!$B$18,Расходка[[#This Row],[Наименование расходного материала]])),MAX($L$1:L58)+1,0)</f>
        <v>0</v>
      </c>
      <c r="M59" s="116">
        <f>IF(ISNUMBER(SEARCH('Карта учёта'!$B$20,Расходка[[#This Row],[Наименование расходного материала]])),MAX($M$1:M58)+1,0)</f>
        <v>0</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EBU 4.0</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Launcher 6F EBU 4.0</v>
      </c>
      <c r="AB59" s="115" t="str">
        <f>IFERROR(INDEX(Расходка[Наименование расходного материала],MATCH(Расходка[[#This Row],[№]],Поиск_расходки[Индекс11],0)),"")</f>
        <v>Launcher 6F EBU 4.0</v>
      </c>
      <c r="AC59" s="115" t="str">
        <f>IFERROR(INDEX(Расходка[Наименование расходного материала],MATCH(Расходка[[#This Row],[№]],Поиск_расходки[Индекс12],0)),"")</f>
        <v>Launcher 6F EBU 4.0</v>
      </c>
      <c r="AD59" s="115" t="str">
        <f>IFERROR(INDEX(Расходка[Наименование расходного материала],MATCH(Расходка[[#This Row],[№]],Поиск_расходки[Индекс13],0)),"")</f>
        <v>Launcher 6F EBU 4.0</v>
      </c>
      <c r="AF59" s="4" t="s">
        <v>6</v>
      </c>
      <c r="AG59" s="4" t="s">
        <v>456</v>
      </c>
    </row>
    <row r="60" spans="1:33" x14ac:dyDescent="0.25">
      <c r="A60">
        <v>59</v>
      </c>
      <c r="B60" t="s">
        <v>4</v>
      </c>
      <c r="C60" t="s">
        <v>328</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учёта'!$B$19,Расходка[[#This Row],[Наименование расходного материала]])),MAX($J$1:J59)+1,0)</f>
        <v>0</v>
      </c>
      <c r="K60" s="116">
        <f>IF(ISNUMBER(SEARCH('Карта учёта'!$B$17,Расходка[[#This Row],[Наименование расходного материала]])),MAX($K$1:K59)+1,0)</f>
        <v>0</v>
      </c>
      <c r="L60" s="116">
        <f>IF(ISNUMBER(SEARCH('Карта учёта'!$B$18,Расходка[[#This Row],[Наименование расходного материала]])),MAX($L$1:L59)+1,0)</f>
        <v>0</v>
      </c>
      <c r="M60" s="116">
        <f>IF(ISNUMBER(SEARCH('Карта учёта'!$B$20,Расходка[[#This Row],[Наименование расходного материала]])),MAX($M$1:M59)+1,0)</f>
        <v>0</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JL 3.5</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Launcher 6F JL 3.5</v>
      </c>
      <c r="AB60" s="115" t="str">
        <f>IFERROR(INDEX(Расходка[Наименование расходного материала],MATCH(Расходка[[#This Row],[№]],Поиск_расходки[Индекс11],0)),"")</f>
        <v>Launcher 6F JL 3.5</v>
      </c>
      <c r="AC60" s="115" t="str">
        <f>IFERROR(INDEX(Расходка[Наименование расходного материала],MATCH(Расходка[[#This Row],[№]],Поиск_расходки[Индекс12],0)),"")</f>
        <v>Launcher 6F JL 3.5</v>
      </c>
      <c r="AD60" s="115" t="str">
        <f>IFERROR(INDEX(Расходка[Наименование расходного материала],MATCH(Расходка[[#This Row],[№]],Поиск_расходки[Индекс13],0)),"")</f>
        <v>Launcher 6F JL 3.5</v>
      </c>
      <c r="AF60" s="4" t="s">
        <v>6</v>
      </c>
      <c r="AG60" s="4" t="s">
        <v>457</v>
      </c>
    </row>
    <row r="61" spans="1:33" x14ac:dyDescent="0.25">
      <c r="A61">
        <v>60</v>
      </c>
      <c r="B61" t="s">
        <v>4</v>
      </c>
      <c r="C61" t="s">
        <v>329</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учёта'!$B$19,Расходка[[#This Row],[Наименование расходного материала]])),MAX($J$1:J60)+1,0)</f>
        <v>0</v>
      </c>
      <c r="K61" s="116">
        <f>IF(ISNUMBER(SEARCH('Карта учёта'!$B$17,Расходка[[#This Row],[Наименование расходного материала]])),MAX($K$1:K60)+1,0)</f>
        <v>0</v>
      </c>
      <c r="L61" s="116">
        <f>IF(ISNUMBER(SEARCH('Карта учёта'!$B$18,Расходка[[#This Row],[Наименование расходного материала]])),MAX($L$1:L60)+1,0)</f>
        <v>0</v>
      </c>
      <c r="M61" s="116">
        <f>IF(ISNUMBER(SEARCH('Карта учёта'!$B$20,Расходка[[#This Row],[Наименование расходного материала]])),MAX($M$1:M60)+1,0)</f>
        <v>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JL 4.0</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Launcher 6F JL 4.0</v>
      </c>
      <c r="AB61" s="115" t="str">
        <f>IFERROR(INDEX(Расходка[Наименование расходного материала],MATCH(Расходка[[#This Row],[№]],Поиск_расходки[Индекс11],0)),"")</f>
        <v>Launcher 6F JL 4.0</v>
      </c>
      <c r="AC61" s="115" t="str">
        <f>IFERROR(INDEX(Расходка[Наименование расходного материала],MATCH(Расходка[[#This Row],[№]],Поиск_расходки[Индекс12],0)),"")</f>
        <v>Launcher 6F JL 4.0</v>
      </c>
      <c r="AD61" s="115" t="str">
        <f>IFERROR(INDEX(Расходка[Наименование расходного материала],MATCH(Расходка[[#This Row],[№]],Поиск_расходки[Индекс13],0)),"")</f>
        <v>Launcher 6F JL 4.0</v>
      </c>
      <c r="AF61" s="4" t="s">
        <v>6</v>
      </c>
      <c r="AG61" s="4" t="s">
        <v>418</v>
      </c>
    </row>
    <row r="62" spans="1:33" x14ac:dyDescent="0.25">
      <c r="A62">
        <v>61</v>
      </c>
      <c r="B62" t="s">
        <v>4</v>
      </c>
      <c r="C62" t="s">
        <v>335</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учёта'!$B$19,Расходка[[#This Row],[Наименование расходного материала]])),MAX($J$1:J61)+1,0)</f>
        <v>0</v>
      </c>
      <c r="K62" s="116">
        <f>IF(ISNUMBER(SEARCH('Карта учёта'!$B$17,Расходка[[#This Row],[Наименование расходного материала]])),MAX($K$1:K61)+1,0)</f>
        <v>0</v>
      </c>
      <c r="L62" s="116">
        <f>IF(ISNUMBER(SEARCH('Карта учёта'!$B$18,Расходка[[#This Row],[Наименование расходного материала]])),MAX($L$1:L61)+1,0)</f>
        <v>0</v>
      </c>
      <c r="M62" s="116">
        <f>IF(ISNUMBER(SEARCH('Карта учёта'!$B$20,Расходка[[#This Row],[Наименование расходного материала]])),MAX($M$1:M61)+1,0)</f>
        <v>0</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JL 4.5</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Launcher 6F JL 4.5</v>
      </c>
      <c r="AB62" s="115" t="str">
        <f>IFERROR(INDEX(Расходка[Наименование расходного материала],MATCH(Расходка[[#This Row],[№]],Поиск_расходки[Индекс11],0)),"")</f>
        <v>Launcher 6F JL 4.5</v>
      </c>
      <c r="AC62" s="115" t="str">
        <f>IFERROR(INDEX(Расходка[Наименование расходного материала],MATCH(Расходка[[#This Row],[№]],Поиск_расходки[Индекс12],0)),"")</f>
        <v>Launcher 6F JL 4.5</v>
      </c>
      <c r="AD62" s="115" t="str">
        <f>IFERROR(INDEX(Расходка[Наименование расходного материала],MATCH(Расходка[[#This Row],[№]],Поиск_расходки[Индекс13],0)),"")</f>
        <v>Launcher 6F JL 4.5</v>
      </c>
      <c r="AF62" s="4" t="s">
        <v>6</v>
      </c>
      <c r="AG62" s="4" t="s">
        <v>458</v>
      </c>
    </row>
    <row r="63" spans="1:33" x14ac:dyDescent="0.25">
      <c r="A63">
        <v>62</v>
      </c>
      <c r="B63" t="s">
        <v>4</v>
      </c>
      <c r="C63" t="s">
        <v>330</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учёта'!$B$19,Расходка[[#This Row],[Наименование расходного материала]])),MAX($J$1:J62)+1,0)</f>
        <v>0</v>
      </c>
      <c r="K63" s="116">
        <f>IF(ISNUMBER(SEARCH('Карта учёта'!$B$17,Расходка[[#This Row],[Наименование расходного материала]])),MAX($K$1:K62)+1,0)</f>
        <v>0</v>
      </c>
      <c r="L63" s="116">
        <f>IF(ISNUMBER(SEARCH('Карта учёта'!$B$18,Расходка[[#This Row],[Наименование расходного материала]])),MAX($L$1:L62)+1,0)</f>
        <v>0</v>
      </c>
      <c r="M63" s="116">
        <f>IF(ISNUMBER(SEARCH('Карта учёта'!$B$20,Расходка[[#This Row],[Наименование расходного материала]])),MAX($M$1:M62)+1,0)</f>
        <v>0</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JR 3.5</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Launcher 6F JR 3.5</v>
      </c>
      <c r="AB63" s="115" t="str">
        <f>IFERROR(INDEX(Расходка[Наименование расходного материала],MATCH(Расходка[[#This Row],[№]],Поиск_расходки[Индекс11],0)),"")</f>
        <v>Launcher 6F JR 3.5</v>
      </c>
      <c r="AC63" s="115" t="str">
        <f>IFERROR(INDEX(Расходка[Наименование расходного материала],MATCH(Расходка[[#This Row],[№]],Поиск_расходки[Индекс12],0)),"")</f>
        <v>Launcher 6F JR 3.5</v>
      </c>
      <c r="AD63" s="115" t="str">
        <f>IFERROR(INDEX(Расходка[Наименование расходного материала],MATCH(Расходка[[#This Row],[№]],Поиск_расходки[Индекс13],0)),"")</f>
        <v>Launcher 6F JR 3.5</v>
      </c>
      <c r="AF63" s="4" t="s">
        <v>6</v>
      </c>
      <c r="AG63" s="4" t="s">
        <v>459</v>
      </c>
    </row>
    <row r="64" spans="1:33" x14ac:dyDescent="0.25">
      <c r="A64">
        <v>63</v>
      </c>
      <c r="B64" t="s">
        <v>4</v>
      </c>
      <c r="C64" t="s">
        <v>331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1</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учёта'!$B$19,Расходка[[#This Row],[Наименование расходного материала]])),MAX($J$1:J63)+1,0)</f>
        <v>0</v>
      </c>
      <c r="K64" s="116">
        <f>IF(ISNUMBER(SEARCH('Карта учёта'!$B$17,Расходка[[#This Row],[Наименование расходного материала]])),MAX($K$1:K63)+1,0)</f>
        <v>0</v>
      </c>
      <c r="L64" s="116">
        <f>IF(ISNUMBER(SEARCH('Карта учёта'!$B$18,Расходка[[#This Row],[Наименование расходного материала]])),MAX($L$1:L63)+1,0)</f>
        <v>0</v>
      </c>
      <c r="M64" s="116">
        <f>IF(ISNUMBER(SEARCH('Карта учёта'!$B$20,Расходка[[#This Row],[Наименование расходного материала]])),MAX($M$1:M63)+1,0)</f>
        <v>0</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6F JR 4.0</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Launcher 6F JR 4.0</v>
      </c>
      <c r="AB64" s="115" t="str">
        <f>IFERROR(INDEX(Расходка[Наименование расходного материала],MATCH(Расходка[[#This Row],[№]],Поиск_расходки[Индекс11],0)),"")</f>
        <v>Launcher 6F JR 4.0</v>
      </c>
      <c r="AC64" s="115" t="str">
        <f>IFERROR(INDEX(Расходка[Наименование расходного материала],MATCH(Расходка[[#This Row],[№]],Поиск_расходки[Индекс12],0)),"")</f>
        <v>Launcher 6F JR 4.0</v>
      </c>
      <c r="AD64" s="115" t="str">
        <f>IFERROR(INDEX(Расходка[Наименование расходного материала],MATCH(Расходка[[#This Row],[№]],Поиск_расходки[Индекс13],0)),"")</f>
        <v>Launcher 6F JR 4.0</v>
      </c>
      <c r="AF64" s="4" t="s">
        <v>6</v>
      </c>
      <c r="AG64" s="4" t="s">
        <v>460</v>
      </c>
    </row>
    <row r="65" spans="1:33" x14ac:dyDescent="0.25">
      <c r="A65">
        <v>64</v>
      </c>
      <c r="B65" t="s">
        <v>4</v>
      </c>
      <c r="C65" t="s">
        <v>341</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учёта'!$B$19,Расходка[[#This Row],[Наименование расходного материала]])),MAX($J$1:J64)+1,0)</f>
        <v>0</v>
      </c>
      <c r="K65" s="116">
        <f>IF(ISNUMBER(SEARCH('Карта учёта'!$B$17,Расходка[[#This Row],[Наименование расходного материала]])),MAX($K$1:K64)+1,0)</f>
        <v>0</v>
      </c>
      <c r="L65" s="116">
        <f>IF(ISNUMBER(SEARCH('Карта учёта'!$B$18,Расходка[[#This Row],[Наименование расходного материала]])),MAX($L$1:L64)+1,0)</f>
        <v>0</v>
      </c>
      <c r="M65" s="116">
        <f>IF(ISNUMBER(SEARCH('Карта учёта'!$B$20,Расходка[[#This Row],[Наименование расходного материала]])),MAX($M$1:M64)+1,0)</f>
        <v>0</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7F JL 3.5</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Launcher 7F JL 3.5</v>
      </c>
      <c r="AB65" s="115" t="str">
        <f>IFERROR(INDEX(Расходка[Наименование расходного материала],MATCH(Расходка[[#This Row],[№]],Поиск_расходки[Индекс11],0)),"")</f>
        <v>Launcher 7F JL 3.5</v>
      </c>
      <c r="AC65" s="115" t="str">
        <f>IFERROR(INDEX(Расходка[Наименование расходного материала],MATCH(Расходка[[#This Row],[№]],Поиск_расходки[Индекс12],0)),"")</f>
        <v>Launcher 7F JL 3.5</v>
      </c>
      <c r="AD65" s="115" t="str">
        <f>IFERROR(INDEX(Расходка[Наименование расходного материала],MATCH(Расходка[[#This Row],[№]],Поиск_расходки[Индекс13],0)),"")</f>
        <v>Launcher 7F JL 3.5</v>
      </c>
      <c r="AF65" s="4" t="s">
        <v>6</v>
      </c>
      <c r="AG65" s="4" t="s">
        <v>461</v>
      </c>
    </row>
    <row r="66" spans="1:33" x14ac:dyDescent="0.25">
      <c r="A66">
        <v>65</v>
      </c>
      <c r="B66" t="s">
        <v>4</v>
      </c>
      <c r="C66" t="s">
        <v>340</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учёта'!$B$19,Расходка[[#This Row],[Наименование расходного материала]])),MAX($J$1:J65)+1,0)</f>
        <v>0</v>
      </c>
      <c r="K66" s="116">
        <f>IF(ISNUMBER(SEARCH('Карта учёта'!$B$17,Расходка[[#This Row],[Наименование расходного материала]])),MAX($K$1:K65)+1,0)</f>
        <v>0</v>
      </c>
      <c r="L66" s="116">
        <f>IF(ISNUMBER(SEARCH('Карта учёта'!$B$18,Расходка[[#This Row],[Наименование расходного материала]])),MAX($L$1:L65)+1,0)</f>
        <v>0</v>
      </c>
      <c r="M66" s="116">
        <f>IF(ISNUMBER(SEARCH('Карта учёта'!$B$20,Расходка[[#This Row],[Наименование расходного материала]])),MAX($M$1:M65)+1,0)</f>
        <v>0</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Launcher 7F JL 4.0</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Launcher 7F JL 4.0</v>
      </c>
      <c r="AB66" s="115" t="str">
        <f>IFERROR(INDEX(Расходка[Наименование расходного материала],MATCH(Расходка[[#This Row],[№]],Поиск_расходки[Индекс11],0)),"")</f>
        <v>Launcher 7F JL 4.0</v>
      </c>
      <c r="AC66" s="115" t="str">
        <f>IFERROR(INDEX(Расходка[Наименование расходного материала],MATCH(Расходка[[#This Row],[№]],Поиск_расходки[Индекс12],0)),"")</f>
        <v>Launcher 7F JL 4.0</v>
      </c>
      <c r="AD66" s="115" t="str">
        <f>IFERROR(INDEX(Расходка[Наименование расходного материала],MATCH(Расходка[[#This Row],[№]],Поиск_расходки[Индекс13],0)),"")</f>
        <v>Launcher 7F JL 4.0</v>
      </c>
      <c r="AF66" s="4" t="s">
        <v>6</v>
      </c>
      <c r="AG66" s="4" t="s">
        <v>462</v>
      </c>
    </row>
    <row r="67" spans="1:33" x14ac:dyDescent="0.25">
      <c r="A67">
        <v>66</v>
      </c>
      <c r="B67" t="s">
        <v>301</v>
      </c>
      <c r="C67" s="1" t="s">
        <v>332</v>
      </c>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66</v>
      </c>
      <c r="J67" s="199">
        <f>IF(ISNUMBER(SEARCH('Карта учёта'!$B$19,Расходка[[#This Row],[Наименование расходного материала]])),MAX($J$1:J66)+1,0)</f>
        <v>0</v>
      </c>
      <c r="K67" s="199">
        <f>IF(ISNUMBER(SEARCH('Карта учёта'!$B$17,Расходка[[#This Row],[Наименование расходного материала]])),MAX($K$1:K66)+1,0)</f>
        <v>0</v>
      </c>
      <c r="L67" s="199">
        <f>IF(ISNUMBER(SEARCH('Карта учёта'!$B$18,Расходка[[#This Row],[Наименование расходного материала]])),MAX($L$1:L66)+1,0)</f>
        <v>0</v>
      </c>
      <c r="M67" s="199">
        <f>IF(ISNUMBER(SEARCH('Карта учёта'!$B$20,Расходка[[#This Row],[Наименование расходного материала]])),MAX($M$1:M66)+1,0)</f>
        <v>0</v>
      </c>
      <c r="N67" s="199">
        <f>IF(ISNUMBER(SEARCH('Карта учёта'!$B$22,Расходка[[#This Row],[Наименование расходного материала]])),MAX($N$1:N66)+1,0)</f>
        <v>66</v>
      </c>
      <c r="O67" s="199">
        <f>IF(ISNUMBER(SEARCH('Карта учёта'!$B$23,Расходка[[#This Row],[Наименование расходного материала]])),MAX($O$1:O66)+1,0)</f>
        <v>66</v>
      </c>
      <c r="P67" s="199">
        <f>IF(ISNUMBER(SEARCH('Карта учёта'!$B$24,Расходка[[#This Row],[Наименование расходного материала]])),MAX($P$1:P66)+1,0)</f>
        <v>66</v>
      </c>
      <c r="Q67" s="199">
        <f>IF(ISNUMBER(SEARCH('Карта учёта'!$B$25,Расходка[[#This Row],[Наименование расходного материала]])),MAX($Q$1:Q66)+1,0)</f>
        <v>66</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463</v>
      </c>
    </row>
    <row r="68" spans="1:33" x14ac:dyDescent="0.25">
      <c r="A68">
        <v>67</v>
      </c>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0</v>
      </c>
      <c r="J68" s="199">
        <f>IF(ISNUMBER(SEARCH('Карта учёта'!$B$19,Расходка[[#This Row],[Наименование расходного материала]])),MAX($J$1:J67)+1,0)</f>
        <v>0</v>
      </c>
      <c r="K68" s="199">
        <f>IF(ISNUMBER(SEARCH('Карта учёта'!$B$17,Расходка[[#This Row],[Наименование расходного материала]])),MAX($K$1:K67)+1,0)</f>
        <v>0</v>
      </c>
      <c r="L68" s="199">
        <f>IF(ISNUMBER(SEARCH('Карта учёта'!$B$18,Расходка[[#This Row],[Наименование расходного материала]])),MAX($L$1:L67)+1,0)</f>
        <v>0</v>
      </c>
      <c r="M68" s="199">
        <f>IF(ISNUMBER(SEARCH('Карта учёта'!$B$20,Расходка[[#This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464</v>
      </c>
    </row>
    <row r="69" spans="1:33" x14ac:dyDescent="0.25">
      <c r="A69">
        <v>68</v>
      </c>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0</v>
      </c>
      <c r="J69" s="199">
        <f>IF(ISNUMBER(SEARCH('Карта учёта'!$B$19,Расходка[[#This Row],[Наименование расходного материала]])),MAX($J$1:J68)+1,0)</f>
        <v>0</v>
      </c>
      <c r="K69" s="199">
        <f>IF(ISNUMBER(SEARCH('Карта учёта'!$B$17,Расходка[[#This Row],[Наименование расходного материала]])),MAX($K$1:K68)+1,0)</f>
        <v>0</v>
      </c>
      <c r="L69" s="199">
        <f>IF(ISNUMBER(SEARCH('Карта учёта'!$B$18,Расходка[[#This Row],[Наименование расходного материала]])),MAX($L$1:L68)+1,0)</f>
        <v>0</v>
      </c>
      <c r="M69" s="199">
        <f>IF(ISNUMBER(SEARCH('Карта учёта'!$B$20,Расходка[[#This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465</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0</v>
      </c>
      <c r="J70" s="199">
        <f>IF(ISNUMBER(SEARCH('Карта учёта'!$B$19,Расходка[[#This Row],[Наименование расходного материала]])),MAX($J$1:J69)+1,0)</f>
        <v>0</v>
      </c>
      <c r="K70" s="199">
        <f>IF(ISNUMBER(SEARCH('Карта учёта'!$B$17,Расходка[[#This Row],[Наименование расходного материала]])),MAX($K$1:K69)+1,0)</f>
        <v>0</v>
      </c>
      <c r="L70" s="199">
        <f>IF(ISNUMBER(SEARCH('Карта учёта'!$B$18,Расходка[[#This Row],[Наименование расходного материала]])),MAX($L$1:L69)+1,0)</f>
        <v>0</v>
      </c>
      <c r="M70" s="199">
        <f>IF(ISNUMBER(SEARCH('Карта учёта'!$B$20,Расходка[[#This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466</v>
      </c>
    </row>
    <row r="71" spans="1:33" x14ac:dyDescent="0.25">
      <c r="AF71" s="4" t="s">
        <v>6</v>
      </c>
      <c r="AG71" s="4" t="s">
        <v>421</v>
      </c>
    </row>
    <row r="72" spans="1:33" x14ac:dyDescent="0.25">
      <c r="AF72" s="4" t="s">
        <v>6</v>
      </c>
      <c r="AG72" s="4" t="s">
        <v>467</v>
      </c>
    </row>
    <row r="73" spans="1:33" x14ac:dyDescent="0.25">
      <c r="AF73" s="4" t="s">
        <v>6</v>
      </c>
      <c r="AG73" s="4" t="s">
        <v>422</v>
      </c>
    </row>
    <row r="74" spans="1:33" x14ac:dyDescent="0.25">
      <c r="AF74" s="4" t="s">
        <v>6</v>
      </c>
      <c r="AG74" s="4" t="s">
        <v>468</v>
      </c>
    </row>
    <row r="75" spans="1:33" x14ac:dyDescent="0.25">
      <c r="AF75" s="4" t="s">
        <v>6</v>
      </c>
      <c r="AG75" s="4" t="s">
        <v>469</v>
      </c>
    </row>
    <row r="76" spans="1:33" x14ac:dyDescent="0.25">
      <c r="AF76" s="4" t="s">
        <v>6</v>
      </c>
      <c r="AG76" s="4" t="s">
        <v>470</v>
      </c>
    </row>
    <row r="77" spans="1:33" x14ac:dyDescent="0.25">
      <c r="AF77" s="4" t="s">
        <v>6</v>
      </c>
      <c r="AG77" s="4" t="s">
        <v>471</v>
      </c>
    </row>
    <row r="78" spans="1:33" x14ac:dyDescent="0.25">
      <c r="AF78" s="4" t="s">
        <v>6</v>
      </c>
      <c r="AG78" s="4" t="s">
        <v>472</v>
      </c>
    </row>
    <row r="79" spans="1:33" x14ac:dyDescent="0.25">
      <c r="AF79" s="4" t="s">
        <v>6</v>
      </c>
      <c r="AG79" s="4" t="s">
        <v>473</v>
      </c>
    </row>
    <row r="80" spans="1:33" x14ac:dyDescent="0.25">
      <c r="AF80" s="4" t="s">
        <v>6</v>
      </c>
      <c r="AG80" s="4" t="s">
        <v>474</v>
      </c>
    </row>
    <row r="81" spans="32:33" x14ac:dyDescent="0.25">
      <c r="AF81" s="4" t="s">
        <v>6</v>
      </c>
      <c r="AG81" s="4" t="s">
        <v>475</v>
      </c>
    </row>
    <row r="82" spans="32:33" x14ac:dyDescent="0.25">
      <c r="AF82" s="4" t="s">
        <v>6</v>
      </c>
      <c r="AG82" s="4" t="s">
        <v>476</v>
      </c>
    </row>
    <row r="83" spans="32:33" x14ac:dyDescent="0.25">
      <c r="AF83" s="4" t="s">
        <v>6</v>
      </c>
      <c r="AG83" s="4" t="s">
        <v>477</v>
      </c>
    </row>
    <row r="84" spans="32:33" x14ac:dyDescent="0.25">
      <c r="AF84" s="4" t="s">
        <v>6</v>
      </c>
      <c r="AG84" s="4" t="s">
        <v>428</v>
      </c>
    </row>
    <row r="85" spans="32:33" x14ac:dyDescent="0.25">
      <c r="AF85" s="4" t="s">
        <v>6</v>
      </c>
      <c r="AG85" s="4" t="s">
        <v>429</v>
      </c>
    </row>
    <row r="86" spans="32:33" x14ac:dyDescent="0.25">
      <c r="AF86" s="4" t="s">
        <v>6</v>
      </c>
      <c r="AG86" s="4" t="s">
        <v>478</v>
      </c>
    </row>
    <row r="87" spans="32:33" x14ac:dyDescent="0.25">
      <c r="AF87" s="4" t="s">
        <v>6</v>
      </c>
      <c r="AG87" s="4" t="s">
        <v>479</v>
      </c>
    </row>
    <row r="88" spans="32:33" x14ac:dyDescent="0.25">
      <c r="AF88" s="4" t="s">
        <v>6</v>
      </c>
      <c r="AG88" s="4" t="s">
        <v>480</v>
      </c>
    </row>
    <row r="89" spans="32:33" x14ac:dyDescent="0.25">
      <c r="AF89" s="4" t="s">
        <v>6</v>
      </c>
      <c r="AG89" s="4" t="s">
        <v>481</v>
      </c>
    </row>
    <row r="90" spans="32:33" x14ac:dyDescent="0.25">
      <c r="AF90" s="4" t="s">
        <v>6</v>
      </c>
      <c r="AG90" s="4" t="s">
        <v>482</v>
      </c>
    </row>
    <row r="91" spans="32:33" x14ac:dyDescent="0.25">
      <c r="AF91" s="4" t="s">
        <v>6</v>
      </c>
      <c r="AG91" s="4" t="s">
        <v>483</v>
      </c>
    </row>
    <row r="92" spans="32:33" x14ac:dyDescent="0.25">
      <c r="AF92" s="4" t="s">
        <v>6</v>
      </c>
      <c r="AG92" s="4" t="s">
        <v>484</v>
      </c>
    </row>
    <row r="93" spans="32:33" x14ac:dyDescent="0.25">
      <c r="AF93" s="4" t="s">
        <v>6</v>
      </c>
      <c r="AG93" s="4" t="s">
        <v>485</v>
      </c>
    </row>
    <row r="94" spans="32:33" x14ac:dyDescent="0.25">
      <c r="AF94" s="4" t="s">
        <v>6</v>
      </c>
      <c r="AG94" s="4" t="s">
        <v>432</v>
      </c>
    </row>
    <row r="95" spans="32:33" x14ac:dyDescent="0.25">
      <c r="AF95" s="4" t="s">
        <v>6</v>
      </c>
      <c r="AG95" s="4" t="s">
        <v>433</v>
      </c>
    </row>
    <row r="96" spans="32:33" x14ac:dyDescent="0.25">
      <c r="AF96" s="4" t="s">
        <v>6</v>
      </c>
      <c r="AG96" s="4" t="s">
        <v>486</v>
      </c>
    </row>
    <row r="97" spans="32:33" x14ac:dyDescent="0.25">
      <c r="AF97" s="4" t="s">
        <v>6</v>
      </c>
      <c r="AG97" s="4" t="s">
        <v>487</v>
      </c>
    </row>
  </sheetData>
  <sheetProtection sheet="1" objects="1" scenarios="1" formatCells="0" formatColumns="0"/>
  <phoneticPr fontId="13" type="noConversion"/>
  <dataValidations count="1">
    <dataValidation type="list" allowBlank="1" showInputMessage="1" showErrorMessage="1" sqref="B2:B69"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510</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507</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3"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385</v>
      </c>
    </row>
    <row r="2" spans="1:1" x14ac:dyDescent="0.25">
      <c r="A2" t="s">
        <v>382</v>
      </c>
    </row>
    <row r="3" spans="1:1" x14ac:dyDescent="0.25">
      <c r="A3" t="s">
        <v>386</v>
      </c>
    </row>
    <row r="4" spans="1:1" x14ac:dyDescent="0.25">
      <c r="A4" t="s">
        <v>387</v>
      </c>
    </row>
    <row r="5" spans="1:1" x14ac:dyDescent="0.25">
      <c r="A5" t="s">
        <v>383</v>
      </c>
    </row>
    <row r="6" spans="1:1" x14ac:dyDescent="0.25">
      <c r="A6" t="s">
        <v>384</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2023-09-21T14:02:45Z</cp:lastPrinted>
  <dcterms:created xsi:type="dcterms:W3CDTF">2015-06-05T18:19:34Z</dcterms:created>
  <dcterms:modified xsi:type="dcterms:W3CDTF">2023-09-21T14:06:18Z</dcterms:modified>
</cp:coreProperties>
</file>