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Сентябрь\"/>
    </mc:Choice>
  </mc:AlternateContent>
  <xr:revisionPtr revIDLastSave="0" documentId="13_ncr:1_{D65A34C8-7611-4253-88C1-8D6BCC3A16FC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3" l="1"/>
  <c r="E67" i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8" i="1"/>
  <c r="R69" i="1"/>
  <c r="R70" i="1"/>
  <c r="S68" i="1"/>
  <c r="S69" i="1"/>
  <c r="S70" i="1"/>
  <c r="T68" i="1"/>
  <c r="T69" i="1"/>
  <c r="T70" i="1"/>
  <c r="U68" i="1"/>
  <c r="U69" i="1"/>
  <c r="U70" i="1"/>
  <c r="V68" i="1"/>
  <c r="V69" i="1"/>
  <c r="V70" i="1"/>
  <c r="W68" i="1"/>
  <c r="W69" i="1"/>
  <c r="W70" i="1"/>
  <c r="X68" i="1"/>
  <c r="X69" i="1"/>
  <c r="X70" i="1"/>
  <c r="Y68" i="1"/>
  <c r="Y69" i="1"/>
  <c r="Y70" i="1"/>
  <c r="Z68" i="1"/>
  <c r="Z69" i="1"/>
  <c r="Z70" i="1"/>
  <c r="AA68" i="1"/>
  <c r="AA69" i="1"/>
  <c r="AA70" i="1"/>
  <c r="AB68" i="1"/>
  <c r="AB69" i="1"/>
  <c r="AB70" i="1"/>
  <c r="AC68" i="1"/>
  <c r="AC69" i="1"/>
  <c r="AC70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F66" i="1" l="1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F13" i="1"/>
  <c r="F14" i="1" s="1"/>
  <c r="F15" i="1" s="1"/>
  <c r="O56" i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E63" i="1" l="1"/>
  <c r="P66" i="1"/>
  <c r="AC67" i="1" s="1"/>
  <c r="E64" i="1"/>
  <c r="E65" i="1" s="1"/>
  <c r="E66" i="1" s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6" i="1" l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6" i="1" l="1"/>
  <c r="Q66" i="1"/>
  <c r="AD67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6" i="1" l="1"/>
  <c r="O66" i="1"/>
  <c r="AB67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6" i="1" l="1"/>
  <c r="W67" i="1"/>
  <c r="H65" i="1"/>
  <c r="H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6" i="1" l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6" i="1" l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2" i="1" l="1"/>
  <c r="F65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6" i="1" l="1"/>
  <c r="S67" i="1"/>
  <c r="S42" i="1"/>
  <c r="S57" i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X66" i="1" l="1"/>
  <c r="X67" i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6" i="1" l="1"/>
  <c r="N66" i="1"/>
  <c r="AA67" i="1" s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M56" i="1"/>
  <c r="M57" i="1" s="1"/>
  <c r="L54" i="1"/>
  <c r="G66" i="1" l="1"/>
  <c r="T3" i="1" s="1"/>
  <c r="T67" i="1"/>
  <c r="T56" i="1"/>
  <c r="T55" i="1"/>
  <c r="T36" i="1"/>
  <c r="T5" i="1"/>
  <c r="T29" i="1"/>
  <c r="T9" i="1"/>
  <c r="T12" i="1"/>
  <c r="T37" i="1"/>
  <c r="T60" i="1"/>
  <c r="T21" i="1"/>
  <c r="T6" i="1"/>
  <c r="T66" i="1"/>
  <c r="T22" i="1"/>
  <c r="T11" i="1"/>
  <c r="T45" i="1"/>
  <c r="T61" i="1"/>
  <c r="T28" i="1"/>
  <c r="T17" i="1"/>
  <c r="T15" i="1"/>
  <c r="T8" i="1"/>
  <c r="T44" i="1"/>
  <c r="T46" i="1"/>
  <c r="T47" i="1"/>
  <c r="T59" i="1"/>
  <c r="T7" i="1"/>
  <c r="T18" i="1"/>
  <c r="T25" i="1"/>
  <c r="T20" i="1"/>
  <c r="T26" i="1"/>
  <c r="T62" i="1"/>
  <c r="T10" i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T53" i="1" l="1"/>
  <c r="T38" i="1"/>
  <c r="T40" i="1"/>
  <c r="T31" i="1"/>
  <c r="T58" i="1"/>
  <c r="T57" i="1"/>
  <c r="T23" i="1"/>
  <c r="T35" i="1"/>
  <c r="T49" i="1"/>
  <c r="T64" i="1"/>
  <c r="T19" i="1"/>
  <c r="T48" i="1"/>
  <c r="T51" i="1"/>
  <c r="T14" i="1"/>
  <c r="T16" i="1"/>
  <c r="T34" i="1"/>
  <c r="T24" i="1"/>
  <c r="T42" i="1"/>
  <c r="T54" i="1"/>
  <c r="T43" i="1"/>
  <c r="T39" i="1"/>
  <c r="T50" i="1"/>
  <c r="T30" i="1"/>
  <c r="T65" i="1"/>
  <c r="T4" i="1"/>
  <c r="T52" i="1"/>
  <c r="T41" i="1"/>
  <c r="Y66" i="1"/>
  <c r="Y67" i="1"/>
  <c r="Y64" i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M66" i="1" l="1"/>
  <c r="Z4" i="1" s="1"/>
  <c r="Z27" i="1"/>
  <c r="Z64" i="1"/>
  <c r="Z54" i="1"/>
  <c r="Z60" i="1"/>
  <c r="Z35" i="1"/>
  <c r="Z16" i="1"/>
  <c r="Z15" i="1" l="1"/>
  <c r="Z58" i="1"/>
  <c r="Z30" i="1"/>
  <c r="Z7" i="1"/>
  <c r="Z40" i="1"/>
  <c r="Z17" i="1"/>
  <c r="Z25" i="1"/>
  <c r="Z5" i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<sst xmlns="http://schemas.openxmlformats.org/spreadsheetml/2006/main" count="866" uniqueCount="526">
  <si>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</si>
  <si>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</si>
  <si>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</si>
  <si>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</si>
  <si>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</si>
  <si>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</si>
  <si>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</si>
  <si>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</si>
  <si>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</si>
  <si>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</si>
  <si>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</si>
  <si>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</si>
  <si>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</si>
  <si>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</si>
  <si>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</si>
  <si>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</si>
  <si>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</si>
  <si>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</si>
  <si>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</si>
  <si>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</si>
  <si>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</si>
  <si>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</si>
  <si>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</si>
  <si>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</si>
  <si>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</si>
  <si>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</si>
  <si>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</si>
  <si>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</si>
  <si>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</si>
  <si>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</si>
  <si>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</si>
  <si>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</si>
  <si>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</si>
  <si>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</si>
  <si>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</si>
  <si>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</si>
  <si>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</si>
  <si>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</si>
  <si>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</si>
  <si>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</si>
  <si>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</si>
  <si>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</si>
  <si>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</si>
  <si>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</si>
  <si>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</si>
  <si>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</si>
  <si>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</si>
  <si>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</si>
  <si>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</si>
  <si>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</si>
  <si>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</si>
  <si>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</si>
  <si>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</si>
  <si>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</si>
  <si>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</si>
  <si>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</si>
  <si>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</si>
  <si>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</si>
  <si>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</si>
  <si>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</si>
  <si>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</si>
  <si>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</si>
  <si>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</si>
  <si>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</si>
  <si>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</si>
  <si>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</si>
  <si>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</si>
  <si>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</si>
  <si>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</si>
  <si>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</si>
  <si>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</si>
  <si>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</si>
  <si>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</si>
  <si>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</si>
  <si>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</si>
  <si>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</si>
  <si>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</si>
  <si>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</si>
  <si>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</si>
  <si>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</si>
  <si>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</si>
  <si>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</si>
  <si>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</si>
  <si>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</si>
  <si>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</si>
  <si>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</si>
  <si>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</si>
  <si>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</si>
  <si>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</si>
  <si>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</si>
  <si>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</si>
  <si>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</si>
  <si>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</si>
  <si>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</si>
  <si>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</si>
  <si>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</si>
  <si>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</si>
  <si>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</si>
  <si>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</si>
  <si>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</si>
  <si>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</si>
  <si>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</si>
  <si>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</si>
  <si>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</si>
  <si>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</si>
  <si>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</si>
  <si>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</si>
  <si>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</si>
  <si>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</si>
  <si>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</si>
  <si>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</si>
  <si>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</si>
  <si>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</si>
  <si>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</si>
  <si>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</si>
  <si>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</si>
  <si>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</si>
  <si>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</si>
  <si>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</si>
  <si>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</si>
  <si>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</si>
  <si>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</si>
  <si>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</si>
  <si>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</si>
  <si>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</si>
  <si>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</si>
  <si>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</si>
  <si>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</si>
  <si>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</si>
  <si>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</si>
  <si>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</si>
  <si>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</si>
  <si>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</si>
  <si>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</si>
  <si>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</si>
  <si>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</si>
  <si>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</si>
  <si>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</si>
  <si>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</si>
  <si>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</si>
  <si>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</si>
  <si>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</si>
  <si>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</si>
  <si>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</si>
  <si>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</si>
  <si>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</si>
  <si>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</si>
  <si>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</si>
  <si>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</si>
  <si>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</si>
  <si>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</si>
  <si>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</si>
  <si>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</si>
  <si>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</si>
  <si>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</si>
  <si>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</si>
  <si>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</si>
  <si>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</si>
  <si>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</si>
  <si>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</si>
  <si>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</si>
  <si>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</si>
  <si>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</si>
  <si>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</si>
  <si>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</si>
  <si>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</si>
  <si>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</si>
  <si>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</si>
  <si>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</si>
  <si>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</si>
  <si>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</si>
  <si>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</si>
  <si>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</si>
  <si>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</si>
  <si>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</si>
  <si>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</si>
  <si>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</si>
  <si>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</si>
  <si>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</si>
  <si>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</si>
  <si>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</si>
  <si>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</si>
  <si>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</si>
  <si>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</si>
  <si>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</si>
  <si>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</si>
  <si>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</si>
  <si>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</si>
  <si>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</si>
  <si>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</si>
  <si>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</si>
  <si>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</si>
  <si>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</si>
  <si>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</si>
  <si>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</si>
  <si>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</si>
  <si>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</si>
  <si>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</si>
  <si>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</si>
  <si>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</si>
  <si>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</si>
  <si>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</si>
  <si>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</si>
  <si>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</si>
  <si>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</si>
  <si>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</si>
  <si>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</si>
  <si>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</si>
  <si>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</si>
  <si>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</si>
  <si>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</si>
  <si>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</si>
  <si>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</si>
  <si>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</si>
  <si>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</si>
  <si>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</si>
  <si>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</si>
  <si>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</si>
  <si>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</si>
  <si>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</si>
  <si>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</si>
  <si>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</si>
  <si>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</si>
  <si>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</si>
  <si>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</si>
  <si>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</si>
  <si>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</si>
  <si>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</si>
  <si>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</si>
  <si>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</si>
  <si>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</si>
  <si>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</si>
  <si>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</si>
  <si>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</si>
  <si>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</si>
  <si>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</si>
  <si>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</si>
  <si>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</si>
  <si>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</si>
  <si>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</si>
  <si>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</si>
  <si>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</si>
  <si>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</si>
  <si>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</si>
  <si>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</si>
  <si>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</si>
  <si>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</si>
  <si>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</si>
  <si>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</si>
  <si>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</si>
  <si>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</si>
  <si>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</si>
  <si>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</si>
  <si>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</si>
  <si>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</si>
  <si>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</si>
  <si>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</si>
  <si>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</si>
  <si>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</si>
  <si>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</si>
  <si>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</si>
  <si>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</si>
  <si>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</si>
  <si>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</si>
  <si>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</si>
  <si>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</si>
  <si>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</si>
  <si>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</si>
  <si>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</si>
  <si>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</si>
  <si>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</si>
  <si>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</si>
  <si>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</si>
  <si>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</si>
  <si>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</si>
  <si>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</si>
  <si>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</si>
  <si>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</si>
  <si>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</si>
  <si>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</si>
  <si>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</si>
  <si>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</si>
  <si>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</si>
  <si>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</si>
  <si>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</si>
  <si>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</si>
  <si>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</si>
  <si>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</si>
  <si>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</si>
  <si>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</si>
  <si>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</si>
  <si>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</si>
  <si>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</si>
  <si>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</si>
  <si>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</si>
  <si>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</si>
  <si>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</si>
  <si>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</si>
  <si>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</si>
  <si>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</si>
  <si>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</si>
  <si>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</si>
  <si>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</si>
  <si>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</si>
  <si>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</si>
  <si>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</si>
  <si>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</si>
  <si>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</si>
  <si>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</si>
  <si>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</si>
  <si>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</si>
  <si>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</si>
  <si>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</si>
  <si>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</si>
  <si>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</si>
  <si>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</si>
  <si>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</si>
  <si>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</si>
  <si>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</si>
  <si>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</si>
  <si>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</si>
  <si>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</si>
  <si>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</si>
  <si>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</si>
  <si>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</si>
  <si>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</si>
  <si>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</si>
  <si>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</si>
  <si>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</si>
  <si>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</si>
  <si>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</si>
  <si>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</si>
  <si>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</si>
  <si>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</si>
  <si>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</si>
  <si>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</si>
  <si>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</si>
  <si>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</si>
  <si>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</si>
  <si>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</si>
  <si>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</si>
  <si>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</si>
  <si>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</si>
  <si>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</si>
  <si>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</si>
  <si>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</si>
  <si>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</si>
  <si>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</si>
  <si>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</si>
  <si>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</si>
  <si>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</si>
  <si>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</si>
  <si>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</si>
  <si>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</si>
  <si>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</si>
  <si>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</si>
  <si>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</si>
  <si>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</si>
  <si>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</si>
  <si>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</si>
  <si>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</si>
  <si>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</si>
  <si>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</si>
  <si>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</si>
  <si>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</si>
  <si>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</si>
  <si>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</si>
  <si>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</si>
  <si>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</si>
  <si>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</si>
  <si>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</si>
  <si>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</si>
  <si>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</si>
  <si>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</si>
  <si>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</si>
  <si>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</si>
  <si>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</si>
  <si>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</si>
  <si>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</si>
  <si>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</si>
  <si>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</si>
  <si>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</si>
  <si>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</si>
  <si>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</si>
  <si>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</si>
  <si>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</si>
  <si>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</si>
  <si>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</si>
  <si>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</si>
  <si>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</si>
  <si>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</si>
  <si>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</si>
  <si>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</si>
  <si>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</si>
  <si>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</si>
  <si>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</si>
  <si>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</si>
  <si>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</si>
  <si>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</si>
  <si>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</si>
  <si>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</si>
  <si>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</si>
  <si>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</si>
  <si>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</si>
  <si>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</si>
  <si>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</si>
  <si>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</si>
  <si>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</si>
  <si>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</si>
  <si>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</si>
  <si>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</si>
  <si>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</si>
  <si>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</si>
  <si>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</si>
  <si>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</si>
  <si>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</si>
  <si>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</si>
  <si>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</si>
  <si>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</si>
  <si>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</si>
  <si>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</si>
  <si>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</si>
  <si>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</si>
  <si>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</si>
  <si>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</si>
  <si>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</si>
  <si>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</si>
  <si>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</si>
  <si>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</si>
  <si>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</si>
  <si>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</si>
  <si>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</si>
  <si>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</si>
  <si>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</si>
  <si>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</si>
  <si>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</si>
  <si>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</si>
  <si>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</si>
  <si>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</si>
  <si>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</si>
  <si>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</si>
  <si>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</si>
  <si>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</si>
  <si>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</si>
  <si>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</si>
  <si>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</si>
  <si>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</si>
  <si>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</si>
  <si>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</si>
  <si>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</si>
  <si>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</si>
  <si>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</si>
  <si>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</si>
  <si>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</si>
  <si>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</si>
  <si>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</si>
  <si>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</si>
  <si>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</si>
  <si>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</si>
  <si>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</si>
  <si>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</si>
  <si>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</si>
  <si>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</si>
  <si>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</si>
  <si>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</si>
  <si>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</si>
  <si>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</si>
  <si>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</si>
  <si>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</si>
  <si>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</si>
  <si>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</si>
  <si>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</si>
  <si>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</si>
  <si>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</si>
  <si>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</si>
  <si>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</si>
  <si>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</si>
  <si>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</si>
  <si>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</si>
  <si>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</si>
  <si>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</si>
  <si>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</si>
  <si>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</si>
  <si>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</si>
  <si>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</si>
  <si>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</si>
  <si>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</si>
  <si>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</si>
  <si>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</si>
  <si>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</si>
  <si>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</si>
  <si>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</si>
  <si>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</si>
  <si>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</si>
  <si>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</si>
  <si>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</si>
  <si>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</si>
  <si>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</si>
  <si>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</si>
  <si>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</si>
  <si>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</si>
  <si>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</si>
  <si>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</si>
  <si>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</si>
  <si>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</si>
  <si>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</si>
  <si>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</si>
  <si>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</si>
  <si>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</si>
  <si>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</si>
  <si>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</si>
  <si>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</si>
  <si>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>Правый</t>
  </si>
  <si>
    <t xml:space="preserve">SCW Индефлятор </t>
  </si>
  <si>
    <t>50 ml</t>
  </si>
  <si>
    <t>короткий, неровность контуров.</t>
  </si>
  <si>
    <t>Куликов А.В.</t>
  </si>
  <si>
    <t>25:42</t>
  </si>
  <si>
    <t xml:space="preserve">Заведующий отделения: Д.В. Карчевский </t>
  </si>
  <si>
    <t xml:space="preserve">Бассейн представлен доминантной ВТК. Пролонгированный стеноз на уровне средней трети 60%. Антеградный кровоток TIMI III. </t>
  </si>
  <si>
    <r>
      <t>неровности контуров проксимального сегмента, стенозы среднего сегмента до 40%, стенозы дистального сегмента  30</t>
    </r>
    <r>
      <rPr>
        <b/>
        <i/>
        <u/>
        <sz val="11"/>
        <color theme="1"/>
        <rFont val="Arial Narrow"/>
        <family val="2"/>
        <charset val="204"/>
      </rPr>
      <t>%, тотальная окклюзия на уровне "креста" ПКА.</t>
    </r>
    <r>
      <rPr>
        <sz val="11"/>
        <color theme="1"/>
        <rFont val="Arial Narrow"/>
        <family val="2"/>
        <charset val="204"/>
      </rPr>
      <t xml:space="preserve"> Ретроградный кровоток в ЗМЖВ и ЗБВ за счёт межсистемных коллатералей ПНА.  Стеноз устья и проксимальной трети ЗМЖВ 70%. Антеградный кровоток по ЗМЖВ и ЗБВ   TIMI I 0</t>
    </r>
  </si>
  <si>
    <t>Совместно с д/кардиологом: с учетом клинических данных, ЭКГ и КАГ рекомендована реваскуляризация  ПКА в экстренном порядке.</t>
  </si>
  <si>
    <t xml:space="preserve">на границе проксимального и среднего сегментов определяется миокардиальный мостик с компрессией в систолу не менее 50%,  стеноз среднего сегмента до 40%. Антеградный кровоток TIMI III. </t>
  </si>
  <si>
    <r>
      <t xml:space="preserve">Устье ПКА катетеризировано проводниковым катетером Launcher JR 4,0 6Fr. Коронарный проводник Fielder XT-A (2 шт) удалось провести за зону субострой окклюзии. Сложная, но успешная реканализация и ангиопластика окклюзированного сегмента ПКА БК Колибри 1,5-15 мм, давлением 16 атм.  В зону  проксимального сегмента ЗБВ и дистального сегмента ПКА с полным покрытием стеноза "креста" ПКА позиционированы и имплантированы DES Resolute Integtity 2.75-22 мм, давлением 12 атм. и DES Resolute Integtity 3.0-18 мм, давлением 16 атм. Рекроссинг проводников. Еспешная дилатация устья ЗМЖВ и ячейки стента БК Колибри 1,5-15 мм, давлением 12 атм. На контрольных съемках стенты раскрыты удовлетворительно, признаков краевых диссекций, тромбоза, не выявлено. </t>
    </r>
    <r>
      <rPr>
        <i/>
        <sz val="10.5"/>
        <color theme="1"/>
        <rFont val="Times New Roman"/>
        <family val="1"/>
        <charset val="204"/>
      </rPr>
      <t xml:space="preserve">В области ветки второго порядке дистальной трети ЗМЖВ определяется  дефект мелкой артерии с пропитыванием контрастом ткани миокарда (10х10 мм) без явного истечения контраста из поврежденного сосуда - Ellis II. С учётом данной ангиографической картины эндоваскулярное лечение дефекта мелкой артерии не требуется. </t>
    </r>
    <r>
      <rPr>
        <sz val="10.5"/>
        <color theme="1"/>
        <rFont val="Times New Roman"/>
        <family val="1"/>
        <charset val="204"/>
      </rPr>
      <t xml:space="preserve"> Антеградный кровоток по ПКА TIMI III полностью восстановлен с полным контрастированием дистальных сегментов ЗМЖВ и ЗБВ. Ангиографический результат удовлетворительный. Пациент в стабильном состоянии транспортируется в ПРИТ для дальнейшего наблюдения и лечения.</t>
    </r>
  </si>
  <si>
    <r>
      <t>1)</t>
    </r>
    <r>
      <rPr>
        <b/>
        <i/>
        <sz val="11"/>
        <color theme="1"/>
        <rFont val="Calibri"/>
        <family val="2"/>
        <charset val="204"/>
        <scheme val="minor"/>
      </rPr>
      <t xml:space="preserve"> Строгий контроль места пункции, повязка  на руке до 6 ч. 2) Контроль А/Д, гемодинамики, ЭХО-КС на  30.09.23.</t>
    </r>
  </si>
  <si>
    <t>250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</si>
</sst>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b/>
      <i/>
      <u/>
      <sz val="11"/>
      <color theme="1"/>
      <name val="Arial Narrow"/>
      <family val="2"/>
      <charset val="204"/>
    </font>
    <font>
      <i/>
      <sz val="10.5"/>
      <color theme="1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2" fillId="8" borderId="18" xfId="6" applyFont="1" applyBorder="1" applyAlignment="1" applyProtection="1">
      <alignment horizontal="left" vertical="center"/>
      <protection locked="0"/>
    </xf>
    <xf numFmtId="0" fontId="45" fillId="8" borderId="16" xfId="6" applyFont="1" applyBorder="1" applyAlignment="1" applyProtection="1">
      <alignment horizontal="left" vertical="center"/>
      <protection locked="0"/>
    </xf>
    <xf numFmtId="0" fontId="22" fillId="8" borderId="18" xfId="6" applyFont="1" applyBorder="1" applyAlignment="1" applyProtection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70" fillId="0" borderId="5" xfId="0" applyFont="1" applyBorder="1" applyAlignment="1" applyProtection="1">
      <alignment horizontal="justify" vertical="top" wrapText="1"/>
      <protection locked="0"/>
    </xf>
    <xf numFmtId="0" fontId="70" fillId="0" borderId="11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1" fillId="0" borderId="12" xfId="0" applyFont="1" applyBorder="1" applyAlignment="1" applyProtection="1">
      <alignment horizontal="justify" vertical="top" wrapText="1"/>
      <protection locked="0"/>
    </xf>
    <xf numFmtId="0" fontId="72" fillId="0" borderId="0" xfId="0" applyFont="1" applyAlignment="1">
      <alignment horizontal="justify" vertical="top" wrapText="1"/>
    </xf>
    <xf numFmtId="0" fontId="72" fillId="0" borderId="13" xfId="0" applyFont="1" applyBorder="1" applyAlignment="1">
      <alignment horizontal="justify" vertical="top" wrapText="1"/>
    </xf>
    <xf numFmtId="0" fontId="72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47625</xdr:rowOff>
    </xdr:from>
    <xdr:to>
      <xdr:col>1</xdr:col>
      <xdr:colOff>944880</xdr:colOff>
      <xdr:row>49</xdr:row>
      <xdr:rowOff>31673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743825"/>
          <a:ext cx="206692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7" totalsRowShown="0">
  <sortState xmlns:xlrd2="http://schemas.microsoft.com/office/spreadsheetml/2017/richdata2" ref="A2:C66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M30" sqref="M30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45198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0.67013888888888884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0.67708333333333337</v>
      </c>
      <c r="C10" s="55"/>
      <c r="D10" s="95" t="s">
        <v>173</v>
      </c>
      <c r="E10" s="93"/>
      <c r="F10" s="93"/>
      <c r="G10" s="24" t="s">
        <v>147</v>
      </c>
      <c r="H10" s="26"/>
    </row>
    <row r="11" spans="1:8" ht="17.25" thickTop="1" thickBot="1" x14ac:dyDescent="0.3">
      <c r="A11" s="89" t="s">
        <v>192</v>
      </c>
      <c r="B11" s="201" t="s">
        <v>516</v>
      </c>
      <c r="C11" s="8"/>
      <c r="D11" s="95" t="s">
        <v>170</v>
      </c>
      <c r="E11" s="93"/>
      <c r="F11" s="93"/>
      <c r="G11" s="24" t="s">
        <v>268</v>
      </c>
      <c r="H11" s="26"/>
    </row>
    <row r="12" spans="1:8" ht="16.5" thickTop="1" x14ac:dyDescent="0.25">
      <c r="A12" s="81" t="s">
        <v>8</v>
      </c>
      <c r="B12" s="82">
        <v>19647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 x14ac:dyDescent="0.25">
      <c r="A13" s="15" t="s">
        <v>10</v>
      </c>
      <c r="B13" s="30">
        <f>DATEDIF(B12,B8,"y")</f>
        <v>69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26725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517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67" t="s">
        <v>404</v>
      </c>
      <c r="H16" s="165">
        <v>9270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17.613</v>
      </c>
    </row>
    <row r="18" spans="1:8" ht="14.45" customHeight="1" x14ac:dyDescent="0.25">
      <c r="A18" s="57" t="s">
        <v>188</v>
      </c>
      <c r="B18" s="87" t="s">
        <v>512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515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25" t="s">
        <v>522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25" t="s">
        <v>519</v>
      </c>
      <c r="C27" s="225"/>
      <c r="D27" s="225"/>
      <c r="E27" s="225"/>
      <c r="F27" s="225"/>
      <c r="G27" s="225"/>
      <c r="H27" s="226"/>
    </row>
    <row r="28" spans="1:8" ht="15.6" customHeight="1" x14ac:dyDescent="0.25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 x14ac:dyDescent="0.25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 x14ac:dyDescent="0.25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 x14ac:dyDescent="0.25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 x14ac:dyDescent="0.25">
      <c r="A32" s="59" t="s">
        <v>273</v>
      </c>
      <c r="B32" s="225" t="s">
        <v>520</v>
      </c>
      <c r="C32" s="225"/>
      <c r="D32" s="225"/>
      <c r="E32" s="225"/>
      <c r="F32" s="225"/>
      <c r="G32" s="225"/>
      <c r="H32" s="226"/>
    </row>
    <row r="33" spans="1:8" ht="14.45" customHeight="1" x14ac:dyDescent="0.25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 x14ac:dyDescent="0.25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 x14ac:dyDescent="0.25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 x14ac:dyDescent="0.25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521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204</v>
      </c>
      <c r="B51" s="63" t="s">
        <v>514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O28" sqref="O28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 x14ac:dyDescent="0.25">
      <c r="A7" s="241"/>
      <c r="B7" s="242"/>
      <c r="C7" s="242"/>
      <c r="D7" s="242"/>
      <c r="E7" s="242"/>
      <c r="F7" s="242"/>
      <c r="G7" s="242"/>
      <c r="H7" s="243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1">
        <v>2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44"/>
      <c r="D10" s="244"/>
      <c r="E10" s="244"/>
      <c r="F10" s="195"/>
      <c r="G10" s="118"/>
      <c r="H10" s="39"/>
    </row>
    <row r="11" spans="1:8" x14ac:dyDescent="0.25">
      <c r="A11" s="193"/>
      <c r="B11" s="198"/>
      <c r="C11" s="194">
        <f>SUM(F8:F10)</f>
        <v>2</v>
      </c>
      <c r="H11" s="39"/>
    </row>
    <row r="12" spans="1:8" ht="18.75" x14ac:dyDescent="0.25">
      <c r="A12" s="75" t="s">
        <v>191</v>
      </c>
      <c r="B12" s="20">
        <f>КАГ!B8</f>
        <v>45198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0.67708333333333337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0.73263888888888884</v>
      </c>
      <c r="C14" s="12"/>
      <c r="D14" s="95" t="s">
        <v>173</v>
      </c>
      <c r="E14" s="93"/>
      <c r="F14" s="93"/>
      <c r="G14" s="80" t="str">
        <f>КАГ!G10</f>
        <v>Гайчук В.В.</v>
      </c>
      <c r="H14" s="91" t="str">
        <f>IF(ISBLANK(КАГ!H10),"",КАГ!H10)</f>
        <v/>
      </c>
    </row>
    <row r="15" spans="1:8" ht="16.5" thickBot="1" x14ac:dyDescent="0.3">
      <c r="A15" s="164" t="s">
        <v>390</v>
      </c>
      <c r="B15" s="189">
        <f>IF(B14&lt;B13,B14+1,B14)-B13</f>
        <v>5.5555555555555469E-2</v>
      </c>
      <c r="D15" s="95" t="s">
        <v>170</v>
      </c>
      <c r="E15" s="93"/>
      <c r="F15" s="93"/>
      <c r="G15" s="80" t="str">
        <f>КАГ!G11</f>
        <v>Комаров А.С.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Куликов А.В.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19647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69</v>
      </c>
      <c r="H18" s="39"/>
    </row>
    <row r="19" spans="1:8" ht="14.45" customHeight="1" x14ac:dyDescent="0.25">
      <c r="A19" s="15" t="s">
        <v>12</v>
      </c>
      <c r="B19" s="68">
        <f>КАГ!B14</f>
        <v>26725</v>
      </c>
      <c r="C19" s="69"/>
      <c r="D19" s="69"/>
      <c r="E19" s="69"/>
      <c r="F19" s="69"/>
      <c r="G19" s="166" t="s">
        <v>402</v>
      </c>
      <c r="H19" s="181" t="str">
        <f>КАГ!H15</f>
        <v>25:42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9270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391</v>
      </c>
      <c r="H21" s="169">
        <f>КАГ!H17</f>
        <v>17.613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 x14ac:dyDescent="0.25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7" t="s">
        <v>523</v>
      </c>
      <c r="B25" s="248"/>
      <c r="C25" s="248"/>
      <c r="D25" s="248"/>
      <c r="E25" s="248"/>
      <c r="F25" s="248"/>
      <c r="G25" s="248"/>
      <c r="H25" s="249"/>
    </row>
    <row r="26" spans="1:8" ht="14.45" customHeight="1" x14ac:dyDescent="0.25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 x14ac:dyDescent="0.25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 x14ac:dyDescent="0.25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 x14ac:dyDescent="0.25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 x14ac:dyDescent="0.25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 x14ac:dyDescent="0.25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 x14ac:dyDescent="0.25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 x14ac:dyDescent="0.25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 x14ac:dyDescent="0.25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 x14ac:dyDescent="0.25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 x14ac:dyDescent="0.25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 x14ac:dyDescent="0.25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 x14ac:dyDescent="0.25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396</v>
      </c>
      <c r="B40" s="179" t="s">
        <v>514</v>
      </c>
      <c r="C40" s="120"/>
      <c r="D40" s="251" t="s">
        <v>524</v>
      </c>
      <c r="E40" s="245"/>
      <c r="F40" s="245"/>
      <c r="G40" s="245"/>
      <c r="H40" s="246"/>
    </row>
    <row r="41" spans="1:12" ht="14.45" customHeight="1" x14ac:dyDescent="0.25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 x14ac:dyDescent="0.25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 x14ac:dyDescent="0.25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 x14ac:dyDescent="0.25">
      <c r="A44" s="32"/>
      <c r="B44" s="28"/>
      <c r="C44" s="120"/>
      <c r="D44" s="245"/>
      <c r="E44" s="245"/>
      <c r="F44" s="245"/>
      <c r="G44" s="245"/>
      <c r="H44" s="246"/>
      <c r="L44" s="161"/>
    </row>
    <row r="45" spans="1:12" ht="14.45" customHeight="1" x14ac:dyDescent="0.25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 x14ac:dyDescent="0.25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 x14ac:dyDescent="0.25">
      <c r="A47" s="38"/>
      <c r="C47" s="120"/>
      <c r="D47" s="245"/>
      <c r="E47" s="245"/>
      <c r="F47" s="245"/>
      <c r="G47" s="245"/>
      <c r="H47" s="246"/>
    </row>
    <row r="48" spans="1:12" ht="14.45" customHeight="1" x14ac:dyDescent="0.25">
      <c r="A48" s="38"/>
      <c r="C48" s="120"/>
      <c r="D48" s="245"/>
      <c r="E48" s="245"/>
      <c r="F48" s="245"/>
      <c r="G48" s="245"/>
      <c r="H48" s="246"/>
    </row>
    <row r="49" spans="1:8" ht="14.45" customHeight="1" x14ac:dyDescent="0.25">
      <c r="A49" s="38"/>
      <c r="C49" s="120"/>
      <c r="D49" s="245"/>
      <c r="E49" s="245"/>
      <c r="F49" s="245"/>
      <c r="G49" s="245"/>
      <c r="H49" s="246"/>
    </row>
    <row r="50" spans="1:8" x14ac:dyDescent="0.25">
      <c r="A50" s="62" t="s">
        <v>204</v>
      </c>
      <c r="B50" s="63" t="s">
        <v>525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 x14ac:dyDescent="0.25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 x14ac:dyDescent="0.25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H29" sqref="H29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45198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Куликов А.В.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19647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69</v>
      </c>
    </row>
    <row r="7" spans="1:4" x14ac:dyDescent="0.25">
      <c r="A7" s="38"/>
      <c r="C7" s="101" t="s">
        <v>12</v>
      </c>
      <c r="D7" s="103">
        <f>КАГ!$B$14</f>
        <v>26725</v>
      </c>
    </row>
    <row r="8" spans="1:4" x14ac:dyDescent="0.25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 x14ac:dyDescent="0.25">
      <c r="A10" s="197"/>
      <c r="B10" s="31"/>
      <c r="C10" s="151" t="s">
        <v>13</v>
      </c>
      <c r="D10" s="152">
        <f>КАГ!$B$8</f>
        <v>45198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513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331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377</v>
      </c>
      <c r="C15" s="136"/>
      <c r="D15" s="141">
        <v>2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379</v>
      </c>
      <c r="C16" s="183" t="s">
        <v>406</v>
      </c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324</v>
      </c>
      <c r="C17" s="183" t="s">
        <v>458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324</v>
      </c>
      <c r="C18" s="136" t="s">
        <v>452</v>
      </c>
      <c r="D18" s="141">
        <v>1</v>
      </c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518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21" xr:uid="{00000000-0002-0000-0200-000006000000}">
      <formula1>ВЫП.Список_Расходка_5</formula1>
    </dataValidation>
    <dataValidation type="list" allowBlank="1" showInputMessage="1" sqref="B19" xr:uid="{00000000-0002-0000-0200-000007000000}">
      <formula1>ВЫП.Список_Расходка_6</formula1>
    </dataValidation>
    <dataValidation type="list" allowBlank="1" showInputMessage="1" sqref="B17" xr:uid="{00000000-0002-0000-0200-000008000000}">
      <formula1>ВЫП.Список_Расходка_7</formula1>
    </dataValidation>
    <dataValidation type="list" allowBlank="1" showInputMessage="1" sqref="B18:B19" xr:uid="{00000000-0002-0000-0200-000009000000}">
      <formula1>ВЫП.Список_Расходка_8</formula1>
    </dataValidation>
    <dataValidation type="list" allowBlank="1" showInputMessage="1" sqref="B20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:B20 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2" zoomScaleNormal="100" workbookViewId="0">
      <selection activeCell="A18" sqref="A18:A6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Fielder XT-A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 x14ac:dyDescent="0.2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 x14ac:dyDescent="0.2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 x14ac:dyDescent="0.25">
      <c r="A22">
        <v>21</v>
      </c>
      <c r="B22" t="s">
        <v>306</v>
      </c>
      <c r="C22" s="1" t="s">
        <v>513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1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 x14ac:dyDescent="0.25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442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BMS, Integtity</v>
      </c>
      <c r="W46" s="115" t="str">
        <f>IFERROR(INDEX(Расходка[Наименование расходного материала],MATCH(Расходка[[#This Row],[№]],Поиск_расходки[Индекс6],0)),"")</f>
        <v>BMS, Integtity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6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443</v>
      </c>
    </row>
    <row r="47" spans="1:33" x14ac:dyDescent="0.25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DES, Calipso</v>
      </c>
      <c r="W47" s="115" t="str">
        <f>IFERROR(INDEX(Расходка[Наименование расходного материала],MATCH(Расходка[[#This Row],[№]],Поиск_расходки[Индекс6],0)),"")</f>
        <v>DES, Calipso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DES, Calipso</v>
      </c>
      <c r="AA47" s="115" t="str">
        <f>IFERROR(INDEX(Расходка[Наименование расходного материала],MATCH(Расходка[[#This Row],[№]],Поиск_расходки[Индекс10],0)),"")</f>
        <v>DES, Calipso</v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444</v>
      </c>
    </row>
    <row r="48" spans="1:33" x14ac:dyDescent="0.25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DES, NanoMed</v>
      </c>
      <c r="W48" s="115" t="str">
        <f>IFERROR(INDEX(Расходка[Наименование расходного материала],MATCH(Расходка[[#This Row],[№]],Поиск_расходки[Индекс6],0)),"")</f>
        <v>DES, NanoMed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DES, NanoMed</v>
      </c>
      <c r="AA48" s="115" t="str">
        <f>IFERROR(INDEX(Расходка[Наименование расходного материала],MATCH(Расходка[[#This Row],[№]],Поиск_расходки[Индекс10],0)),"")</f>
        <v>DES, NanoMed</v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445</v>
      </c>
    </row>
    <row r="49" spans="1:33" x14ac:dyDescent="0.25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1</v>
      </c>
      <c r="L49" s="116">
        <f>IF(ISNUMBER(SEARCH('Карта учёта'!$B$18,Расходка[[#This Row],[Наименование расходного материала]])),MAX($L$1:L48)+1,0)</f>
        <v>1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49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9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446</v>
      </c>
    </row>
    <row r="50" spans="1:33" x14ac:dyDescent="0.25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0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0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447</v>
      </c>
    </row>
    <row r="51" spans="1:33" x14ac:dyDescent="0.25">
      <c r="A51">
        <v>50</v>
      </c>
      <c r="B51" t="s">
        <v>6</v>
      </c>
      <c r="C51" s="162" t="s">
        <v>389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Firehawk</v>
      </c>
      <c r="W51" s="115" t="str">
        <f>IFERROR(INDEX(Расходка[Наименование расходного материала],MATCH(Расходка[[#This Row],[№]],Поиск_расходки[Индекс6],0)),"")</f>
        <v>DES, Firehawk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Firehawk</v>
      </c>
      <c r="AA51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448</v>
      </c>
    </row>
    <row r="52" spans="1:33" x14ac:dyDescent="0.25">
      <c r="A52">
        <v>51</v>
      </c>
      <c r="B52" t="s">
        <v>6</v>
      </c>
      <c r="C52" t="s">
        <v>388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2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449</v>
      </c>
    </row>
    <row r="53" spans="1:33" x14ac:dyDescent="0.25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3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450</v>
      </c>
    </row>
    <row r="54" spans="1:33" x14ac:dyDescent="0.25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4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451</v>
      </c>
    </row>
    <row r="55" spans="1:33" x14ac:dyDescent="0.25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5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452</v>
      </c>
    </row>
    <row r="56" spans="1:33" x14ac:dyDescent="0.25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6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453</v>
      </c>
    </row>
    <row r="57" spans="1:33" x14ac:dyDescent="0.25">
      <c r="A57">
        <v>56</v>
      </c>
      <c r="B57" t="s">
        <v>4</v>
      </c>
      <c r="C57" t="s">
        <v>326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57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7" s="4" t="s">
        <v>6</v>
      </c>
      <c r="AG57" s="4" t="s">
        <v>454</v>
      </c>
    </row>
    <row r="58" spans="1:33" x14ac:dyDescent="0.25">
      <c r="A58">
        <v>57</v>
      </c>
      <c r="B58" t="s">
        <v>4</v>
      </c>
      <c r="C58" t="s">
        <v>327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58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8" s="4" t="s">
        <v>6</v>
      </c>
      <c r="AG58" s="4" t="s">
        <v>455</v>
      </c>
    </row>
    <row r="59" spans="1:33" x14ac:dyDescent="0.25">
      <c r="A59">
        <v>58</v>
      </c>
      <c r="B59" t="s">
        <v>4</v>
      </c>
      <c r="C59" t="s">
        <v>328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59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59" s="4" t="s">
        <v>6</v>
      </c>
      <c r="AG59" s="4" t="s">
        <v>456</v>
      </c>
    </row>
    <row r="60" spans="1:33" x14ac:dyDescent="0.25">
      <c r="A60">
        <v>59</v>
      </c>
      <c r="B60" t="s">
        <v>4</v>
      </c>
      <c r="C60" t="s">
        <v>329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0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0" s="4" t="s">
        <v>6</v>
      </c>
      <c r="AG60" s="4" t="s">
        <v>457</v>
      </c>
    </row>
    <row r="61" spans="1:33" x14ac:dyDescent="0.25">
      <c r="A61">
        <v>60</v>
      </c>
      <c r="B61" t="s">
        <v>4</v>
      </c>
      <c r="C61" t="s">
        <v>335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1" s="4" t="s">
        <v>6</v>
      </c>
      <c r="AG61" s="4" t="s">
        <v>418</v>
      </c>
    </row>
    <row r="62" spans="1:33" x14ac:dyDescent="0.25">
      <c r="A62">
        <v>61</v>
      </c>
      <c r="B62" t="s">
        <v>4</v>
      </c>
      <c r="C62" t="s">
        <v>330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2" s="4" t="s">
        <v>6</v>
      </c>
      <c r="AG62" s="4" t="s">
        <v>458</v>
      </c>
    </row>
    <row r="63" spans="1:33" x14ac:dyDescent="0.25">
      <c r="A63">
        <v>62</v>
      </c>
      <c r="B63" t="s">
        <v>4</v>
      </c>
      <c r="C63" t="s">
        <v>331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1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JR 4.0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3" s="4" t="s">
        <v>6</v>
      </c>
      <c r="AG63" s="4" t="s">
        <v>459</v>
      </c>
    </row>
    <row r="64" spans="1:33" x14ac:dyDescent="0.25">
      <c r="A64">
        <v>63</v>
      </c>
      <c r="B64" t="s">
        <v>4</v>
      </c>
      <c r="C64" t="s">
        <v>341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7F JL 3.5</v>
      </c>
      <c r="W64" s="115" t="str">
        <f>IFERROR(INDEX(Расходка[Наименование расходного материала],MATCH(Расходка[[#This Row],[№]],Поиск_расходки[Индекс6],0)),"")</f>
        <v>Launcher 7F JL 3.5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7F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4" s="4" t="s">
        <v>6</v>
      </c>
      <c r="AG64" s="4" t="s">
        <v>460</v>
      </c>
    </row>
    <row r="65" spans="1:33" x14ac:dyDescent="0.25">
      <c r="A65">
        <v>64</v>
      </c>
      <c r="B65" t="s">
        <v>4</v>
      </c>
      <c r="C65" t="s">
        <v>340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7F JL 4.0</v>
      </c>
      <c r="W65" s="115" t="str">
        <f>IFERROR(INDEX(Расходка[Наименование расходного материала],MATCH(Расходка[[#This Row],[№]],Поиск_расходки[Индекс6],0)),"")</f>
        <v>Launcher 7F JL 4.0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7F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5" s="4" t="s">
        <v>6</v>
      </c>
      <c r="AG65" s="4" t="s">
        <v>461</v>
      </c>
    </row>
    <row r="66" spans="1:33" x14ac:dyDescent="0.25">
      <c r="A66">
        <v>65</v>
      </c>
      <c r="B66" t="s">
        <v>301</v>
      </c>
      <c r="C66" s="1" t="s">
        <v>332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Angio-Seal™ VIP</v>
      </c>
      <c r="W66" s="115" t="str">
        <f>IFERROR(INDEX(Расходка[Наименование расходного материала],MATCH(Расходка[[#This Row],[№]],Поиск_расходки[Индекс6],0)),"")</f>
        <v>Angio-Seal™ VIP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Angio-Seal™ VIP</v>
      </c>
      <c r="AA66" s="115" t="str">
        <f>IFERROR(INDEX(Расходка[Наименование расходного материала],MATCH(Расходка[[#This Row],[№]],Поиск_расходки[Индекс10],0)),"")</f>
        <v>Angio-Seal™ VIP</v>
      </c>
      <c r="AB66" s="115" t="str">
        <f>IFERROR(INDEX(Расходка[Наименование расходного материала],MATCH(Расходка[[#This Row],[№]],Поиск_расходки[Индекс11],0)),"")</f>
        <v>Angio-Seal™ VIP</v>
      </c>
      <c r="AC66" s="115" t="str">
        <f>IFERROR(INDEX(Расходка[Наименование расходного материала],MATCH(Расходка[[#This Row],[№]],Поиск_расходки[Индекс12],0)),"")</f>
        <v>Angio-Seal™ VIP</v>
      </c>
      <c r="AD66" s="115" t="str">
        <f>IFERROR(INDEX(Расходка[Наименование расходного материала],MATCH(Расходка[[#This Row],[№]],Поиск_расходки[Индекс13],0)),"")</f>
        <v>Angio-Seal™ VIP</v>
      </c>
      <c r="AF66" s="4" t="s">
        <v>6</v>
      </c>
      <c r="AG66" s="4" t="s">
        <v>462</v>
      </c>
    </row>
    <row r="67" spans="1:33" x14ac:dyDescent="0.25">
      <c r="A67">
        <v>66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0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0</v>
      </c>
      <c r="P67" s="199">
        <f>IF(ISNUMBER(SEARCH('Карта учёта'!$B$24,Расходка[[#This Row],[Наименование расходного материала]])),MAX($P$1:P66)+1,0)</f>
        <v>0</v>
      </c>
      <c r="Q67" s="199">
        <f>IF(ISNUMBER(SEARCH('Карта учёта'!$B$25,Расходка[[#This Row],[Наименование расходного материала]])),MAX($Q$1:Q66)+1,0)</f>
        <v>0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463</v>
      </c>
    </row>
    <row r="68" spans="1:33" x14ac:dyDescent="0.25"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0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464</v>
      </c>
    </row>
    <row r="69" spans="1:33" x14ac:dyDescent="0.25"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0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465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 x14ac:dyDescent="0.25">
      <c r="AF71" s="4" t="s">
        <v>6</v>
      </c>
      <c r="AG71" s="4" t="s">
        <v>421</v>
      </c>
    </row>
    <row r="72" spans="1:33" x14ac:dyDescent="0.25">
      <c r="AF72" s="4" t="s">
        <v>6</v>
      </c>
      <c r="AG72" s="4" t="s">
        <v>467</v>
      </c>
    </row>
    <row r="73" spans="1:33" x14ac:dyDescent="0.25">
      <c r="AF73" s="4" t="s">
        <v>6</v>
      </c>
      <c r="AG73" s="4" t="s">
        <v>422</v>
      </c>
    </row>
    <row r="74" spans="1:33" x14ac:dyDescent="0.25">
      <c r="AF74" s="4" t="s">
        <v>6</v>
      </c>
      <c r="AG74" s="4" t="s">
        <v>468</v>
      </c>
    </row>
    <row r="75" spans="1:33" x14ac:dyDescent="0.25">
      <c r="AF75" s="4" t="s">
        <v>6</v>
      </c>
      <c r="AG75" s="4" t="s">
        <v>469</v>
      </c>
    </row>
    <row r="76" spans="1:33" x14ac:dyDescent="0.25">
      <c r="AF76" s="4" t="s">
        <v>6</v>
      </c>
      <c r="AG76" s="4" t="s">
        <v>470</v>
      </c>
    </row>
    <row r="77" spans="1:33" x14ac:dyDescent="0.25">
      <c r="AF77" s="4" t="s">
        <v>6</v>
      </c>
      <c r="AG77" s="4" t="s">
        <v>471</v>
      </c>
    </row>
    <row r="78" spans="1:33" x14ac:dyDescent="0.25">
      <c r="AF78" s="4" t="s">
        <v>6</v>
      </c>
      <c r="AG78" s="4" t="s">
        <v>472</v>
      </c>
    </row>
    <row r="79" spans="1:33" x14ac:dyDescent="0.25">
      <c r="AF79" s="4" t="s">
        <v>6</v>
      </c>
      <c r="AG79" s="4" t="s">
        <v>473</v>
      </c>
    </row>
    <row r="80" spans="1:33" x14ac:dyDescent="0.25">
      <c r="AF80" s="4" t="s">
        <v>6</v>
      </c>
      <c r="AG80" s="4" t="s">
        <v>474</v>
      </c>
    </row>
    <row r="81" spans="32:33" x14ac:dyDescent="0.25">
      <c r="AF81" s="4" t="s">
        <v>6</v>
      </c>
      <c r="AG81" s="4" t="s">
        <v>475</v>
      </c>
    </row>
    <row r="82" spans="32:33" x14ac:dyDescent="0.25">
      <c r="AF82" s="4" t="s">
        <v>6</v>
      </c>
      <c r="AG82" s="4" t="s">
        <v>476</v>
      </c>
    </row>
    <row r="83" spans="32:33" x14ac:dyDescent="0.25">
      <c r="AF83" s="4" t="s">
        <v>6</v>
      </c>
      <c r="AG83" s="4" t="s">
        <v>477</v>
      </c>
    </row>
    <row r="84" spans="32:33" x14ac:dyDescent="0.25">
      <c r="AF84" s="4" t="s">
        <v>6</v>
      </c>
      <c r="AG84" s="4" t="s">
        <v>428</v>
      </c>
    </row>
    <row r="85" spans="32:33" x14ac:dyDescent="0.25">
      <c r="AF85" s="4" t="s">
        <v>6</v>
      </c>
      <c r="AG85" s="4" t="s">
        <v>429</v>
      </c>
    </row>
    <row r="86" spans="32:33" x14ac:dyDescent="0.25">
      <c r="AF86" s="4" t="s">
        <v>6</v>
      </c>
      <c r="AG86" s="4" t="s">
        <v>478</v>
      </c>
    </row>
    <row r="87" spans="32:33" x14ac:dyDescent="0.25">
      <c r="AF87" s="4" t="s">
        <v>6</v>
      </c>
      <c r="AG87" s="4" t="s">
        <v>479</v>
      </c>
    </row>
    <row r="88" spans="32:33" x14ac:dyDescent="0.25">
      <c r="AF88" s="4" t="s">
        <v>6</v>
      </c>
      <c r="AG88" s="4" t="s">
        <v>480</v>
      </c>
    </row>
    <row r="89" spans="32:33" x14ac:dyDescent="0.25">
      <c r="AF89" s="4" t="s">
        <v>6</v>
      </c>
      <c r="AG89" s="4" t="s">
        <v>481</v>
      </c>
    </row>
    <row r="90" spans="32:33" x14ac:dyDescent="0.25">
      <c r="AF90" s="4" t="s">
        <v>6</v>
      </c>
      <c r="AG90" s="4" t="s">
        <v>482</v>
      </c>
    </row>
    <row r="91" spans="32:33" x14ac:dyDescent="0.25">
      <c r="AF91" s="4" t="s">
        <v>6</v>
      </c>
      <c r="AG91" s="4" t="s">
        <v>483</v>
      </c>
    </row>
    <row r="92" spans="32:33" x14ac:dyDescent="0.25">
      <c r="AF92" s="4" t="s">
        <v>6</v>
      </c>
      <c r="AG92" s="4" t="s">
        <v>484</v>
      </c>
    </row>
    <row r="93" spans="32:33" x14ac:dyDescent="0.25">
      <c r="AF93" s="4" t="s">
        <v>6</v>
      </c>
      <c r="AG93" s="4" t="s">
        <v>485</v>
      </c>
    </row>
    <row r="94" spans="32:33" x14ac:dyDescent="0.25">
      <c r="AF94" s="4" t="s">
        <v>6</v>
      </c>
      <c r="AG94" s="4" t="s">
        <v>432</v>
      </c>
    </row>
    <row r="95" spans="32:33" x14ac:dyDescent="0.25">
      <c r="AF95" s="4" t="s">
        <v>6</v>
      </c>
      <c r="AG95" s="4" t="s">
        <v>433</v>
      </c>
    </row>
    <row r="96" spans="32:33" x14ac:dyDescent="0.25">
      <c r="AF96" s="4" t="s">
        <v>6</v>
      </c>
      <c r="AG96" s="4" t="s">
        <v>486</v>
      </c>
    </row>
    <row r="97" spans="32:33" x14ac:dyDescent="0.25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7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510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507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385</v>
      </c>
    </row>
    <row r="2" spans="1:1" x14ac:dyDescent="0.25">
      <c r="A2" t="s">
        <v>382</v>
      </c>
    </row>
    <row r="3" spans="1:1" x14ac:dyDescent="0.25">
      <c r="A3" t="s">
        <v>386</v>
      </c>
    </row>
    <row r="4" spans="1:1" x14ac:dyDescent="0.25">
      <c r="A4" t="s">
        <v>387</v>
      </c>
    </row>
    <row r="5" spans="1:1" x14ac:dyDescent="0.25">
      <c r="A5" t="s">
        <v>383</v>
      </c>
    </row>
    <row r="6" spans="1:1" x14ac:dyDescent="0.25">
      <c r="A6" t="s">
        <v>384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2023-09-29T15:14:03Z</cp:lastPrinted>
  <dcterms:created xsi:type="dcterms:W3CDTF">2015-06-05T18:19:34Z</dcterms:created>
  <dcterms:modified xsi:type="dcterms:W3CDTF">2023-09-29T15:14:46Z</dcterms:modified>
</cp:coreProperties>
</file>