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Сентябрь\"/>
    </mc:Choice>
  </mc:AlternateContent>
  <xr:revisionPtr revIDLastSave="0" documentId="13_ncr:1_{CB4871FB-1FA5-4CF3-813C-3B1BC5B7665D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3" l="1"/>
  <c r="E67" i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8" i="1"/>
  <c r="R69" i="1"/>
  <c r="R70" i="1"/>
  <c r="S68" i="1"/>
  <c r="S69" i="1"/>
  <c r="S70" i="1"/>
  <c r="T68" i="1"/>
  <c r="T69" i="1"/>
  <c r="T70" i="1"/>
  <c r="U68" i="1"/>
  <c r="U69" i="1"/>
  <c r="U70" i="1"/>
  <c r="V68" i="1"/>
  <c r="V69" i="1"/>
  <c r="V70" i="1"/>
  <c r="W68" i="1"/>
  <c r="W69" i="1"/>
  <c r="W70" i="1"/>
  <c r="X68" i="1"/>
  <c r="X69" i="1"/>
  <c r="X70" i="1"/>
  <c r="Y68" i="1"/>
  <c r="Y69" i="1"/>
  <c r="Y70" i="1"/>
  <c r="Z68" i="1"/>
  <c r="Z69" i="1"/>
  <c r="Z70" i="1"/>
  <c r="AA68" i="1"/>
  <c r="AA69" i="1"/>
  <c r="AA70" i="1"/>
  <c r="AB68" i="1"/>
  <c r="AB69" i="1"/>
  <c r="AB70" i="1"/>
  <c r="AC68" i="1"/>
  <c r="AC69" i="1"/>
  <c r="AC70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F66" i="1" l="1"/>
  <c r="G66" i="1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Q7" i="1"/>
  <c r="J7" i="1"/>
  <c r="G8" i="1"/>
  <c r="N9" i="1"/>
  <c r="I7" i="1"/>
  <c r="F7" i="1"/>
  <c r="M7" i="1"/>
  <c r="H8" i="1"/>
  <c r="L9" i="1"/>
  <c r="K8" i="1"/>
  <c r="P13" i="1" l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E60" i="1" l="1"/>
  <c r="E61" i="1" s="1"/>
  <c r="E62" i="1" s="1"/>
  <c r="F13" i="1"/>
  <c r="F14" i="1" s="1"/>
  <c r="F15" i="1" s="1"/>
  <c r="O56" i="1"/>
  <c r="M15" i="1"/>
  <c r="M16" i="1" s="1"/>
  <c r="M17" i="1" s="1"/>
  <c r="P59" i="1"/>
  <c r="P60" i="1" s="1"/>
  <c r="P61" i="1" s="1"/>
  <c r="P62" i="1" s="1"/>
  <c r="P63" i="1" s="1"/>
  <c r="P64" i="1" s="1"/>
  <c r="P65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E63" i="1" l="1"/>
  <c r="P66" i="1"/>
  <c r="AC67" i="1" s="1"/>
  <c r="E64" i="1"/>
  <c r="E65" i="1" s="1"/>
  <c r="E66" i="1" s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6" i="1" l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6" i="1" l="1"/>
  <c r="Q66" i="1"/>
  <c r="AD67" i="1" s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B66" i="1" l="1"/>
  <c r="O66" i="1"/>
  <c r="AB67" i="1" s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6" i="1" l="1"/>
  <c r="W67" i="1"/>
  <c r="H65" i="1"/>
  <c r="H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66" i="1" l="1"/>
  <c r="U67" i="1"/>
  <c r="U46" i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6" i="1" l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2" i="1" l="1"/>
  <c r="F65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6" i="1" l="1"/>
  <c r="S67" i="1"/>
  <c r="S42" i="1"/>
  <c r="S57" i="1"/>
  <c r="S50" i="1"/>
  <c r="S47" i="1"/>
  <c r="S56" i="1"/>
  <c r="S51" i="1"/>
  <c r="S59" i="1"/>
  <c r="S43" i="1"/>
  <c r="S44" i="1"/>
  <c r="S60" i="1"/>
  <c r="S39" i="1"/>
  <c r="S64" i="1"/>
  <c r="S58" i="1"/>
  <c r="S61" i="1"/>
  <c r="S62" i="1"/>
  <c r="S41" i="1"/>
  <c r="S40" i="1"/>
  <c r="S55" i="1"/>
  <c r="S46" i="1"/>
  <c r="S45" i="1"/>
  <c r="S63" i="1"/>
  <c r="S48" i="1"/>
  <c r="S49" i="1"/>
  <c r="S65" i="1"/>
  <c r="S53" i="1"/>
  <c r="S52" i="1"/>
  <c r="S54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X66" i="1" l="1"/>
  <c r="X67" i="1"/>
  <c r="X64" i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6" i="1" l="1"/>
  <c r="N66" i="1"/>
  <c r="AA67" i="1" s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T65" i="1" s="1"/>
  <c r="T4" i="1"/>
  <c r="T52" i="1"/>
  <c r="T3" i="1"/>
  <c r="T41" i="1"/>
  <c r="M56" i="1"/>
  <c r="M57" i="1" s="1"/>
  <c r="L54" i="1"/>
  <c r="T30" i="1" l="1"/>
  <c r="T67" i="1"/>
  <c r="T50" i="1"/>
  <c r="T56" i="1"/>
  <c r="T39" i="1"/>
  <c r="T55" i="1"/>
  <c r="T43" i="1"/>
  <c r="T36" i="1"/>
  <c r="T54" i="1"/>
  <c r="T5" i="1"/>
  <c r="T42" i="1"/>
  <c r="T29" i="1"/>
  <c r="T24" i="1"/>
  <c r="T9" i="1"/>
  <c r="T34" i="1"/>
  <c r="T12" i="1"/>
  <c r="T16" i="1"/>
  <c r="T37" i="1"/>
  <c r="T14" i="1"/>
  <c r="T60" i="1"/>
  <c r="T51" i="1"/>
  <c r="T21" i="1"/>
  <c r="T48" i="1"/>
  <c r="T6" i="1"/>
  <c r="T19" i="1"/>
  <c r="T66" i="1"/>
  <c r="T64" i="1"/>
  <c r="T22" i="1"/>
  <c r="T49" i="1"/>
  <c r="T11" i="1"/>
  <c r="T35" i="1"/>
  <c r="T45" i="1"/>
  <c r="T23" i="1"/>
  <c r="T61" i="1"/>
  <c r="T57" i="1"/>
  <c r="T28" i="1"/>
  <c r="T58" i="1"/>
  <c r="T17" i="1"/>
  <c r="T31" i="1"/>
  <c r="T15" i="1"/>
  <c r="T40" i="1"/>
  <c r="T8" i="1"/>
  <c r="T38" i="1"/>
  <c r="T44" i="1"/>
  <c r="T53" i="1"/>
  <c r="T46" i="1"/>
  <c r="T47" i="1"/>
  <c r="T59" i="1"/>
  <c r="T7" i="1"/>
  <c r="T18" i="1"/>
  <c r="T25" i="1"/>
  <c r="T20" i="1"/>
  <c r="T26" i="1"/>
  <c r="T62" i="1"/>
  <c r="T10" i="1"/>
  <c r="T27" i="1"/>
  <c r="T33" i="1"/>
  <c r="T32" i="1"/>
  <c r="T13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Y66" i="1" l="1"/>
  <c r="Y67" i="1"/>
  <c r="Y64" i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M66" i="1" l="1"/>
  <c r="Z4" i="1" s="1"/>
  <c r="Z27" i="1"/>
  <c r="Z64" i="1"/>
  <c r="Z54" i="1"/>
  <c r="Z60" i="1"/>
  <c r="Z35" i="1"/>
  <c r="Z16" i="1"/>
  <c r="Z15" i="1" l="1"/>
  <c r="Z58" i="1"/>
  <c r="Z30" i="1"/>
  <c r="Z7" i="1"/>
  <c r="Z40" i="1"/>
  <c r="Z17" i="1"/>
  <c r="Z25" i="1"/>
  <c r="Z5" i="1"/>
  <c r="Z44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55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<sst xmlns="http://schemas.openxmlformats.org/spreadsheetml/2006/main" count="868" uniqueCount="526">
  <si>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</si>
  <si>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</si>
  <si>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</si>
  <si>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</si>
  <si>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</si>
  <si>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</si>
  <si>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</si>
  <si>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</si>
  <si>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</si>
  <si>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</si>
  <si>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</si>
  <si>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</si>
  <si>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</si>
  <si>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</si>
  <si>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</si>
  <si>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</si>
  <si>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</si>
  <si>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</si>
  <si>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</si>
  <si>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</si>
  <si>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</si>
  <si>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</si>
  <si>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</si>
  <si>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</si>
  <si>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</si>
  <si>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</si>
  <si>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</si>
  <si>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</si>
  <si>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</si>
  <si>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</si>
  <si>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</si>
  <si>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</si>
  <si>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</si>
  <si>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</si>
  <si>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</si>
  <si>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</si>
  <si>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</si>
  <si>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</si>
  <si>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</si>
  <si>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</si>
  <si>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</si>
  <si>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</si>
  <si>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</si>
  <si>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</si>
  <si>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</si>
  <si>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</si>
  <si>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</si>
  <si>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</si>
  <si>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</si>
  <si>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</si>
  <si>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</si>
  <si>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</si>
  <si>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</si>
  <si>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</si>
  <si>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</si>
  <si>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</si>
  <si>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</si>
  <si>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</si>
  <si>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</si>
  <si>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</si>
  <si>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</si>
  <si>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</si>
  <si>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</si>
  <si>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</si>
  <si>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</si>
  <si>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</si>
  <si>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</si>
  <si>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</si>
  <si>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</si>
  <si>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</si>
  <si>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</si>
  <si>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</si>
  <si>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</si>
  <si>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</si>
  <si>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</si>
  <si>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</si>
  <si>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</si>
  <si>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</si>
  <si>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</si>
  <si>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</si>
  <si>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</si>
  <si>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</si>
  <si>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</si>
  <si>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</si>
  <si>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</si>
  <si>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</si>
  <si>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</si>
  <si>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</si>
  <si>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</si>
  <si>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</si>
  <si>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</si>
  <si>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</si>
  <si>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</si>
  <si>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</si>
  <si>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</si>
  <si>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</si>
  <si>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</si>
  <si>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</si>
  <si>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</si>
  <si>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</si>
  <si>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</si>
  <si>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</si>
  <si>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</si>
  <si>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</si>
  <si>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</si>
  <si>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</si>
  <si>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</si>
  <si>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</si>
  <si>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</si>
  <si>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</si>
  <si>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</si>
  <si>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</si>
  <si>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</si>
  <si>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</si>
  <si>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</si>
  <si>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</si>
  <si>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</si>
  <si>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</si>
  <si>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</si>
  <si>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</si>
  <si>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</si>
  <si>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</si>
  <si>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</si>
  <si>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</si>
  <si>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</si>
  <si>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</si>
  <si>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</si>
  <si>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</si>
  <si>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</si>
  <si>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</si>
  <si>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</si>
  <si>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</si>
  <si>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</si>
  <si>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</si>
  <si>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</si>
  <si>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</si>
  <si>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</si>
  <si>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</si>
  <si>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</si>
  <si>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</si>
  <si>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</si>
  <si>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</si>
  <si>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</si>
  <si>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</si>
  <si>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</si>
  <si>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</si>
  <si>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</si>
  <si>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</si>
  <si>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</si>
  <si>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</si>
  <si>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</si>
  <si>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</si>
  <si>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</si>
  <si>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</si>
  <si>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</si>
  <si>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</si>
  <si>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</si>
  <si>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</si>
  <si>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</si>
  <si>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</si>
  <si>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</si>
  <si>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</si>
  <si>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</si>
  <si>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</si>
  <si>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</si>
  <si>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</si>
  <si>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</si>
  <si>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</si>
  <si>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</si>
  <si>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</si>
  <si>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</si>
  <si>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</si>
  <si>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</si>
  <si>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</si>
  <si>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</si>
  <si>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</si>
  <si>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</si>
  <si>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</si>
  <si>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</si>
  <si>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</si>
  <si>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</si>
  <si>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</si>
  <si>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</si>
  <si>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</si>
  <si>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</si>
  <si>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</si>
  <si>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</si>
  <si>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</si>
  <si>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</si>
  <si>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</si>
  <si>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</si>
  <si>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</si>
  <si>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</si>
  <si>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</si>
  <si>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</si>
  <si>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</si>
  <si>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</si>
  <si>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</si>
  <si>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</si>
  <si>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</si>
  <si>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</si>
  <si>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</si>
  <si>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</si>
  <si>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</si>
  <si>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</si>
  <si>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</si>
  <si>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</si>
  <si>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</si>
  <si>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</si>
  <si>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</si>
  <si>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</si>
  <si>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</si>
  <si>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</si>
  <si>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</si>
  <si>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</si>
  <si>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</si>
  <si>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</si>
  <si>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</si>
  <si>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</si>
  <si>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</si>
  <si>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</si>
  <si>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</si>
  <si>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</si>
  <si>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</si>
  <si>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</si>
  <si>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</si>
  <si>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</si>
  <si>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</si>
  <si>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</si>
  <si>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</si>
  <si>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</si>
  <si>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</si>
  <si>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</si>
  <si>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</si>
  <si>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</si>
  <si>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</si>
  <si>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</si>
  <si>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</si>
  <si>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</si>
  <si>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</si>
  <si>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</si>
  <si>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</si>
  <si>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</si>
  <si>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</si>
  <si>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</si>
  <si>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</si>
  <si>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</si>
  <si>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</si>
  <si>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</si>
  <si>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</si>
  <si>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</si>
  <si>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</si>
  <si>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</si>
  <si>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</si>
  <si>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</si>
  <si>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</si>
  <si>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</si>
  <si>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</si>
  <si>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</si>
  <si>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</si>
  <si>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</si>
  <si>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</si>
  <si>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</si>
  <si>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</si>
  <si>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</si>
  <si>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</si>
  <si>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</si>
  <si>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</si>
  <si>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</si>
  <si>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</si>
  <si>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</si>
  <si>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</si>
  <si>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</si>
  <si>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</si>
  <si>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</si>
  <si>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</si>
  <si>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</si>
  <si>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</si>
  <si>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</si>
  <si>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</si>
  <si>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</si>
  <si>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</si>
  <si>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</si>
  <si>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</si>
  <si>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</si>
  <si>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</si>
  <si>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</si>
  <si>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</si>
  <si>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</si>
  <si>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</si>
  <si>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</si>
  <si>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</si>
  <si>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</si>
  <si>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</si>
  <si>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</si>
  <si>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</si>
  <si>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</si>
  <si>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</si>
  <si>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</si>
  <si>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</si>
  <si>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</si>
  <si>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</si>
  <si>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</si>
  <si>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</si>
  <si>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</si>
  <si>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</si>
  <si>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</si>
  <si>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</si>
  <si>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</si>
  <si>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</si>
  <si>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</si>
  <si>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</si>
  <si>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</si>
  <si>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</si>
  <si>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</si>
  <si>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</si>
  <si>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</si>
  <si>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</si>
  <si>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</si>
  <si>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</si>
  <si>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</si>
  <si>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</si>
  <si>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</si>
  <si>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</si>
  <si>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</si>
  <si>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</si>
  <si>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</si>
  <si>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</si>
  <si>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</si>
  <si>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</si>
  <si>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</si>
  <si>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</si>
  <si>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</si>
  <si>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</si>
  <si>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</si>
  <si>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</si>
  <si>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</si>
  <si>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</si>
  <si>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</si>
  <si>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</si>
  <si>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</si>
  <si>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</si>
  <si>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</si>
  <si>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</si>
  <si>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</si>
  <si>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</si>
  <si>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</si>
  <si>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</si>
  <si>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</si>
  <si>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</si>
  <si>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</si>
  <si>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</si>
  <si>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</si>
  <si>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</si>
  <si>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</si>
  <si>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</si>
  <si>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</si>
  <si>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</si>
  <si>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</si>
  <si>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</si>
  <si>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</si>
  <si>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</si>
  <si>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</si>
  <si>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</si>
  <si>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</si>
  <si>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</si>
  <si>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</si>
  <si>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</si>
  <si>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</si>
  <si>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</si>
  <si>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</si>
  <si>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</si>
  <si>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</si>
  <si>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</si>
  <si>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</si>
  <si>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</si>
  <si>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</si>
  <si>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</si>
  <si>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</si>
  <si>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</si>
  <si>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</si>
  <si>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</si>
  <si>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</si>
  <si>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</si>
  <si>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</si>
  <si>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</si>
  <si>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</si>
  <si>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</si>
  <si>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</si>
  <si>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</si>
  <si>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</si>
  <si>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</si>
  <si>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</si>
  <si>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</si>
  <si>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</si>
  <si>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</si>
  <si>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</si>
  <si>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</si>
  <si>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</si>
  <si>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</si>
  <si>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</si>
  <si>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</si>
  <si>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</si>
  <si>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</si>
  <si>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</si>
  <si>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</si>
  <si>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</si>
  <si>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</si>
  <si>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</si>
  <si>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</si>
  <si>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</si>
  <si>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</si>
  <si>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</si>
  <si>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</si>
  <si>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</si>
  <si>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</si>
  <si>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</si>
  <si>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</si>
  <si>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</si>
  <si>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</si>
  <si>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</si>
  <si>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</si>
  <si>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</si>
  <si>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</si>
  <si>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</si>
  <si>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</si>
  <si>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</si>
  <si>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</si>
  <si>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</si>
  <si>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</si>
  <si>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</si>
  <si>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</si>
  <si>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</si>
  <si>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</si>
  <si>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</si>
  <si>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</si>
  <si>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</si>
  <si>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</si>
  <si>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</si>
  <si>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</si>
  <si>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</si>
  <si>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</si>
  <si>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</si>
  <si>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</si>
  <si>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</si>
  <si>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</si>
  <si>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</si>
  <si>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</si>
  <si>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</si>
  <si>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</si>
  <si>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</si>
  <si>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</si>
  <si>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</si>
  <si>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</si>
  <si>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</si>
  <si>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</si>
  <si>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</si>
  <si>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</si>
  <si>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</si>
  <si>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</si>
  <si>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</si>
  <si>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</si>
  <si>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</si>
  <si>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</si>
  <si>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</si>
  <si>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</si>
  <si>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</si>
  <si>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</si>
  <si>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</si>
  <si>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</si>
  <si>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</si>
  <si>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</si>
  <si>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</si>
  <si>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</si>
  <si>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</si>
  <si>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</si>
  <si>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</si>
  <si>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</si>
  <si>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</si>
  <si>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</si>
  <si>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</si>
  <si>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</si>
  <si>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</si>
  <si>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</si>
  <si>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</si>
  <si>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</si>
  <si>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</si>
  <si>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</si>
  <si>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</si>
  <si>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</si>
  <si>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</si>
  <si>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</si>
  <si>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</si>
  <si>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</si>
  <si>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</si>
  <si>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</si>
  <si>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</si>
  <si>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</si>
  <si>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</si>
  <si>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</si>
  <si>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</si>
  <si>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</si>
  <si>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</si>
  <si>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</si>
  <si>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</si>
  <si>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</si>
  <si>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</si>
  <si>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</si>
  <si>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</si>
  <si>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</si>
  <si>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</si>
  <si>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</si>
  <si>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>Правый</t>
  </si>
  <si>
    <t xml:space="preserve">SCW Индефлятор </t>
  </si>
  <si>
    <t>50 ml</t>
  </si>
  <si>
    <t>Совместно с д/кардиологом: с учетом клинических данных, ЭКГ и КАГ рекомендована ЧКВ ПКА.</t>
  </si>
  <si>
    <t xml:space="preserve">И/О заведующего отделения: А.В. Воронков </t>
  </si>
  <si>
    <t>150 ml</t>
  </si>
  <si>
    <r>
      <rPr>
        <sz val="11"/>
        <color theme="1"/>
        <rFont val="Calibri"/>
        <family val="2"/>
        <charset val="204"/>
        <scheme val="minor"/>
      </rPr>
      <t xml:space="preserve">1) 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Строгий контроль места пункции, повязка  на руке до 6 ч. </t>
    </r>
    <r>
      <rPr>
        <u/>
        <sz val="11"/>
        <color theme="1"/>
        <rFont val="Calibri"/>
        <family val="2"/>
        <charset val="204"/>
        <scheme val="minor"/>
      </rPr>
      <t>2) Консультация кардиохирурга для решения вопроса реваскуляризация бассейна ЛКА</t>
    </r>
  </si>
  <si>
    <t>08:36</t>
  </si>
  <si>
    <t>Новичкова Э.Н.</t>
  </si>
  <si>
    <t>эксцентричный стеноз дист/3 60%</t>
  </si>
  <si>
    <t xml:space="preserve">пролонгированный стеноз проксимального сегмента 50%.  Антеградный кровоток TIMI III. </t>
  </si>
  <si>
    <t xml:space="preserve">пролонгированный стеноз пркосимального сегмента 60%, нестабильный пролонгированный стеноз среднего сегмента 90%, неровности контуров дистального сегмента, субокклюзирующий стеноз прокс/3 крупной ЗБВ, стеноз устья ЗМЖВ 70%.  Антеградный кровоток пропульсивный ближе к TIMI II. </t>
  </si>
  <si>
    <t xml:space="preserve">эксцентричный стеноз устья 50%, стеноз проксимального сегмента 80%. Антеградный кровоток TIMI III. </t>
  </si>
  <si>
    <t>Устье ПКА катетеризировано проводниковым катетером Launcher JR 3,5 6Fr. Коронарный проводник Fielder, 1 шт заведен  в дистальный сегмент ПКА. В зону стеноза  среднего и проксимального сегмента последовательно с оверлэппингом позиционированы и имплантированы DES Resolute Integtity 3.0-30 мм и DES Resolute Integtity 3.5-38 мм соответственно, давлением 14 атм. В зону значимого стеноза прокс/3 ЗБВ позиционирован и имплантирован DES Resolute Integtity 2.25-18 мм, давлением 12 атм.  Постдилатация и оптимизация устья и проксимального сегмента ПКА БК NC Колибри 4.0-15, давлением  до 16 атм. 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ПКА, ЗБВ и ЗМЖВ восстановлен до TIMI III. Ангиографический результат 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</si>
</sst>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2" fillId="8" borderId="18" xfId="6" applyFont="1" applyBorder="1" applyAlignment="1" applyProtection="1">
      <alignment horizontal="left" vertical="center"/>
      <protection locked="0"/>
    </xf>
    <xf numFmtId="0" fontId="45" fillId="8" borderId="16" xfId="6" applyFont="1" applyBorder="1" applyAlignment="1" applyProtection="1">
      <alignment horizontal="left" vertical="center"/>
      <protection locked="0"/>
    </xf>
    <xf numFmtId="0" fontId="22" fillId="8" borderId="18" xfId="6" applyFont="1" applyBorder="1" applyAlignment="1" applyProtection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70" fillId="0" borderId="5" xfId="0" applyFont="1" applyBorder="1" applyAlignment="1" applyProtection="1">
      <alignment horizontal="justify" vertical="top" wrapText="1"/>
      <protection locked="0"/>
    </xf>
    <xf numFmtId="0" fontId="70" fillId="0" borderId="11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1" fillId="0" borderId="12" xfId="0" applyFont="1" applyBorder="1" applyAlignment="1" applyProtection="1">
      <alignment horizontal="justify" vertical="top" wrapText="1"/>
      <protection locked="0"/>
    </xf>
    <xf numFmtId="0" fontId="72" fillId="0" borderId="0" xfId="0" applyFont="1" applyAlignment="1">
      <alignment horizontal="justify" vertical="top" wrapText="1"/>
    </xf>
    <xf numFmtId="0" fontId="72" fillId="0" borderId="13" xfId="0" applyFont="1" applyBorder="1" applyAlignment="1">
      <alignment horizontal="justify" vertical="top" wrapText="1"/>
    </xf>
    <xf numFmtId="0" fontId="72" fillId="0" borderId="12" xfId="0" applyFont="1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906780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62875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7" totalsRowShown="0">
  <sortState xmlns:xlrd2="http://schemas.microsoft.com/office/spreadsheetml/2017/richdata2" ref="A2:C66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K14" sqref="K14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45174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0.84722222222222221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0.85416666666666663</v>
      </c>
      <c r="C10" s="55"/>
      <c r="D10" s="95" t="s">
        <v>173</v>
      </c>
      <c r="E10" s="93"/>
      <c r="F10" s="93"/>
      <c r="G10" s="24" t="s">
        <v>185</v>
      </c>
      <c r="H10" s="26"/>
    </row>
    <row r="11" spans="1:8" ht="17.25" thickTop="1" thickBot="1" x14ac:dyDescent="0.3">
      <c r="A11" s="89" t="s">
        <v>192</v>
      </c>
      <c r="B11" s="201" t="s">
        <v>520</v>
      </c>
      <c r="C11" s="8"/>
      <c r="D11" s="95" t="s">
        <v>170</v>
      </c>
      <c r="E11" s="93"/>
      <c r="F11" s="93"/>
      <c r="G11" s="24" t="s">
        <v>304</v>
      </c>
      <c r="H11" s="26"/>
    </row>
    <row r="12" spans="1:8" ht="16.5" thickTop="1" x14ac:dyDescent="0.25">
      <c r="A12" s="81" t="s">
        <v>8</v>
      </c>
      <c r="B12" s="82">
        <v>22015</v>
      </c>
      <c r="C12" s="12"/>
      <c r="D12" s="95" t="s">
        <v>303</v>
      </c>
      <c r="E12" s="93"/>
      <c r="F12" s="93"/>
      <c r="G12" s="24" t="s">
        <v>371</v>
      </c>
      <c r="H12" s="26"/>
    </row>
    <row r="13" spans="1:8" ht="15.75" x14ac:dyDescent="0.25">
      <c r="A13" s="15" t="s">
        <v>10</v>
      </c>
      <c r="B13" s="30">
        <f>DATEDIF(B12,B8,"y")</f>
        <v>63</v>
      </c>
      <c r="C13" s="12"/>
      <c r="D13" s="95"/>
      <c r="E13" s="93"/>
      <c r="F13" s="93"/>
      <c r="G13" s="24"/>
      <c r="H13" s="26"/>
    </row>
    <row r="14" spans="1:8" ht="15.75" x14ac:dyDescent="0.25">
      <c r="A14" s="15" t="s">
        <v>12</v>
      </c>
      <c r="B14" s="19">
        <v>24234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519</v>
      </c>
    </row>
    <row r="16" spans="1:8" ht="15.6" customHeight="1" x14ac:dyDescent="0.25">
      <c r="A16" s="15" t="s">
        <v>106</v>
      </c>
      <c r="B16" s="19" t="s">
        <v>488</v>
      </c>
      <c r="D16" s="36"/>
      <c r="E16" s="36"/>
      <c r="F16" s="36"/>
      <c r="G16" s="167" t="s">
        <v>404</v>
      </c>
      <c r="H16" s="165">
        <v>6680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12.692</v>
      </c>
    </row>
    <row r="18" spans="1:8" ht="14.45" customHeight="1" x14ac:dyDescent="0.25">
      <c r="A18" s="57" t="s">
        <v>188</v>
      </c>
      <c r="B18" s="87" t="s">
        <v>512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521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524</v>
      </c>
      <c r="C22" s="220"/>
      <c r="D22" s="220"/>
      <c r="E22" s="220"/>
      <c r="F22" s="220"/>
      <c r="G22" s="220"/>
      <c r="H22" s="221"/>
    </row>
    <row r="23" spans="1:8" ht="14.45" customHeight="1" x14ac:dyDescent="0.25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 x14ac:dyDescent="0.25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 x14ac:dyDescent="0.25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 x14ac:dyDescent="0.25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 x14ac:dyDescent="0.25">
      <c r="A27" s="59" t="s">
        <v>272</v>
      </c>
      <c r="B27" s="219" t="s">
        <v>522</v>
      </c>
      <c r="C27" s="219"/>
      <c r="D27" s="219"/>
      <c r="E27" s="219"/>
      <c r="F27" s="219"/>
      <c r="G27" s="219"/>
      <c r="H27" s="226"/>
    </row>
    <row r="28" spans="1:8" ht="15.6" customHeight="1" x14ac:dyDescent="0.25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 x14ac:dyDescent="0.25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 x14ac:dyDescent="0.25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 x14ac:dyDescent="0.25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 x14ac:dyDescent="0.25">
      <c r="A32" s="59" t="s">
        <v>273</v>
      </c>
      <c r="B32" s="219" t="s">
        <v>523</v>
      </c>
      <c r="C32" s="219"/>
      <c r="D32" s="219"/>
      <c r="E32" s="219"/>
      <c r="F32" s="219"/>
      <c r="G32" s="219"/>
      <c r="H32" s="226"/>
    </row>
    <row r="33" spans="1:8" ht="14.45" customHeight="1" x14ac:dyDescent="0.25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 x14ac:dyDescent="0.25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 x14ac:dyDescent="0.25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 x14ac:dyDescent="0.25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 x14ac:dyDescent="0.25">
      <c r="A38" s="38"/>
      <c r="C38" s="124"/>
      <c r="D38" s="208"/>
      <c r="E38" s="209"/>
      <c r="F38" s="209"/>
      <c r="G38" s="209"/>
      <c r="H38" s="210"/>
    </row>
    <row r="39" spans="1:8" ht="14.45" customHeight="1" x14ac:dyDescent="0.25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 x14ac:dyDescent="0.25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 x14ac:dyDescent="0.25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 x14ac:dyDescent="0.25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19"/>
      <c r="C43" s="126"/>
      <c r="D43" s="204" t="s">
        <v>515</v>
      </c>
      <c r="E43" s="205"/>
      <c r="F43" s="205"/>
      <c r="G43" s="205"/>
      <c r="H43" s="206"/>
    </row>
    <row r="44" spans="1:8" ht="14.45" customHeight="1" x14ac:dyDescent="0.25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 x14ac:dyDescent="0.25">
      <c r="A45" s="35"/>
      <c r="B45" s="119"/>
      <c r="C45" s="126"/>
      <c r="D45" s="205"/>
      <c r="E45" s="205"/>
      <c r="F45" s="205"/>
      <c r="G45" s="205"/>
      <c r="H45" s="206"/>
    </row>
    <row r="46" spans="1:8" x14ac:dyDescent="0.25">
      <c r="A46" s="35"/>
      <c r="B46" s="119"/>
      <c r="C46" s="126"/>
      <c r="D46" s="205"/>
      <c r="E46" s="205"/>
      <c r="F46" s="205"/>
      <c r="G46" s="205"/>
      <c r="H46" s="206"/>
    </row>
    <row r="47" spans="1:8" x14ac:dyDescent="0.25">
      <c r="A47" s="38"/>
      <c r="C47" s="126"/>
      <c r="D47" s="205"/>
      <c r="E47" s="205"/>
      <c r="F47" s="205"/>
      <c r="G47" s="205"/>
      <c r="H47" s="206"/>
    </row>
    <row r="48" spans="1:8" x14ac:dyDescent="0.25">
      <c r="A48" s="38"/>
      <c r="C48" s="126"/>
      <c r="D48" s="205"/>
      <c r="E48" s="205"/>
      <c r="F48" s="205"/>
      <c r="G48" s="205"/>
      <c r="H48" s="206"/>
    </row>
    <row r="49" spans="1:13" x14ac:dyDescent="0.25">
      <c r="A49" s="40"/>
      <c r="B49" s="31"/>
      <c r="C49" s="127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204</v>
      </c>
      <c r="B51" s="63" t="s">
        <v>514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L34" sqref="L34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 x14ac:dyDescent="0.25">
      <c r="A7" s="241"/>
      <c r="B7" s="242"/>
      <c r="C7" s="242"/>
      <c r="D7" s="242"/>
      <c r="E7" s="242"/>
      <c r="F7" s="242"/>
      <c r="G7" s="242"/>
      <c r="H7" s="243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216</v>
      </c>
      <c r="D8" s="240"/>
      <c r="E8" s="240"/>
      <c r="F8" s="191">
        <v>3</v>
      </c>
      <c r="G8" s="118" t="s">
        <v>309</v>
      </c>
      <c r="H8" s="159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40"/>
      <c r="D9" s="240"/>
      <c r="E9" s="240"/>
      <c r="F9" s="191"/>
      <c r="G9" s="118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90"/>
      <c r="C10" s="244"/>
      <c r="D10" s="244"/>
      <c r="E10" s="244"/>
      <c r="F10" s="195"/>
      <c r="G10" s="118"/>
      <c r="H10" s="39"/>
    </row>
    <row r="11" spans="1:8" x14ac:dyDescent="0.25">
      <c r="A11" s="193"/>
      <c r="B11" s="198"/>
      <c r="C11" s="194">
        <f>SUM(F8:F10)</f>
        <v>3</v>
      </c>
      <c r="H11" s="39"/>
    </row>
    <row r="12" spans="1:8" ht="18.75" x14ac:dyDescent="0.25">
      <c r="A12" s="75" t="s">
        <v>191</v>
      </c>
      <c r="B12" s="20">
        <f>КАГ!B8</f>
        <v>45174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0.85416666666666663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 x14ac:dyDescent="0.25">
      <c r="A14" s="76" t="s">
        <v>194</v>
      </c>
      <c r="B14" s="22">
        <v>0.88194444444444453</v>
      </c>
      <c r="C14" s="12"/>
      <c r="D14" s="95" t="s">
        <v>173</v>
      </c>
      <c r="E14" s="93"/>
      <c r="F14" s="93"/>
      <c r="G14" s="80" t="str">
        <f>КАГ!G10</f>
        <v>Щербакова С.М.</v>
      </c>
      <c r="H14" s="91" t="str">
        <f>IF(ISBLANK(КАГ!H10),"",КАГ!H10)</f>
        <v/>
      </c>
    </row>
    <row r="15" spans="1:8" ht="16.5" thickBot="1" x14ac:dyDescent="0.3">
      <c r="A15" s="164" t="s">
        <v>390</v>
      </c>
      <c r="B15" s="189">
        <f>IF(B14&lt;B13,B14+1,B14)-B13</f>
        <v>2.7777777777777901E-2</v>
      </c>
      <c r="D15" s="95" t="s">
        <v>170</v>
      </c>
      <c r="E15" s="93"/>
      <c r="F15" s="93"/>
      <c r="G15" s="80" t="str">
        <f>КАГ!G11</f>
        <v>Бородкина С.А.</v>
      </c>
      <c r="H15" s="91" t="str">
        <f>IF(ISBLANK(КАГ!H11),"",КАГ!H11)</f>
        <v/>
      </c>
    </row>
    <row r="16" spans="1:8" ht="17.25" thickTop="1" thickBot="1" x14ac:dyDescent="0.3">
      <c r="A16" s="89" t="s">
        <v>192</v>
      </c>
      <c r="B16" s="203" t="str">
        <f>КАГ!B11</f>
        <v>Новичкова Э.Н.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22015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63</v>
      </c>
      <c r="H18" s="39"/>
    </row>
    <row r="19" spans="1:8" ht="14.45" customHeight="1" x14ac:dyDescent="0.25">
      <c r="A19" s="15" t="s">
        <v>12</v>
      </c>
      <c r="B19" s="68">
        <f>КАГ!B14</f>
        <v>24234</v>
      </c>
      <c r="C19" s="69"/>
      <c r="D19" s="69"/>
      <c r="E19" s="69"/>
      <c r="F19" s="69"/>
      <c r="G19" s="166" t="s">
        <v>402</v>
      </c>
      <c r="H19" s="181" t="str">
        <f>КАГ!H15</f>
        <v>08:36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6680</v>
      </c>
    </row>
    <row r="21" spans="1:8" ht="14.45" customHeight="1" x14ac:dyDescent="0.25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391</v>
      </c>
      <c r="H21" s="169">
        <f>КАГ!H17</f>
        <v>12.692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0.85722222222222222</v>
      </c>
    </row>
    <row r="23" spans="1:8" ht="14.45" customHeight="1" x14ac:dyDescent="0.25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 x14ac:dyDescent="0.3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 x14ac:dyDescent="0.25">
      <c r="A25" s="248" t="s">
        <v>525</v>
      </c>
      <c r="B25" s="249"/>
      <c r="C25" s="249"/>
      <c r="D25" s="249"/>
      <c r="E25" s="249"/>
      <c r="F25" s="249"/>
      <c r="G25" s="249"/>
      <c r="H25" s="250"/>
    </row>
    <row r="26" spans="1:8" ht="14.45" customHeight="1" x14ac:dyDescent="0.25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 x14ac:dyDescent="0.25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 x14ac:dyDescent="0.25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 x14ac:dyDescent="0.25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 x14ac:dyDescent="0.25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 x14ac:dyDescent="0.25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 x14ac:dyDescent="0.25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 x14ac:dyDescent="0.25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 x14ac:dyDescent="0.25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 x14ac:dyDescent="0.25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 x14ac:dyDescent="0.25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 x14ac:dyDescent="0.25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 x14ac:dyDescent="0.25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 x14ac:dyDescent="0.2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 x14ac:dyDescent="0.25">
      <c r="A40" s="175" t="s">
        <v>396</v>
      </c>
      <c r="B40" s="179" t="s">
        <v>514</v>
      </c>
      <c r="C40" s="120"/>
      <c r="D40" s="245" t="s">
        <v>518</v>
      </c>
      <c r="E40" s="246"/>
      <c r="F40" s="246"/>
      <c r="G40" s="246"/>
      <c r="H40" s="247"/>
    </row>
    <row r="41" spans="1:12" ht="14.45" customHeight="1" x14ac:dyDescent="0.25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 x14ac:dyDescent="0.25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 x14ac:dyDescent="0.25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 x14ac:dyDescent="0.25">
      <c r="A44" s="32"/>
      <c r="B44" s="28"/>
      <c r="C44" s="120"/>
      <c r="D44" s="246"/>
      <c r="E44" s="246"/>
      <c r="F44" s="246"/>
      <c r="G44" s="246"/>
      <c r="H44" s="247"/>
      <c r="L44" s="161"/>
    </row>
    <row r="45" spans="1:12" ht="14.45" customHeight="1" x14ac:dyDescent="0.25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 x14ac:dyDescent="0.25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 x14ac:dyDescent="0.25">
      <c r="A47" s="38"/>
      <c r="C47" s="120"/>
      <c r="D47" s="246"/>
      <c r="E47" s="246"/>
      <c r="F47" s="246"/>
      <c r="G47" s="246"/>
      <c r="H47" s="247"/>
    </row>
    <row r="48" spans="1:12" ht="14.45" customHeight="1" x14ac:dyDescent="0.25">
      <c r="A48" s="38"/>
      <c r="C48" s="120"/>
      <c r="D48" s="246"/>
      <c r="E48" s="246"/>
      <c r="F48" s="246"/>
      <c r="G48" s="246"/>
      <c r="H48" s="247"/>
    </row>
    <row r="49" spans="1:8" ht="14.45" customHeight="1" x14ac:dyDescent="0.25">
      <c r="A49" s="38"/>
      <c r="C49" s="120"/>
      <c r="D49" s="246"/>
      <c r="E49" s="246"/>
      <c r="F49" s="246"/>
      <c r="G49" s="246"/>
      <c r="H49" s="247"/>
    </row>
    <row r="50" spans="1:8" x14ac:dyDescent="0.25">
      <c r="A50" s="62" t="s">
        <v>204</v>
      </c>
      <c r="B50" s="63" t="s">
        <v>517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31" t="s">
        <v>375</v>
      </c>
      <c r="B52" s="232"/>
      <c r="C52" s="232"/>
      <c r="D52" s="232"/>
      <c r="E52" s="232"/>
      <c r="F52" s="233"/>
      <c r="H52" s="39"/>
    </row>
    <row r="53" spans="1:8" ht="15" customHeight="1" x14ac:dyDescent="0.25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 x14ac:dyDescent="0.25">
      <c r="A54" s="237"/>
      <c r="B54" s="238"/>
      <c r="C54" s="238"/>
      <c r="D54" s="238"/>
      <c r="E54" s="238"/>
      <c r="F54" s="239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topLeftCell="A4" zoomScaleNormal="90" zoomScaleSheetLayoutView="100" zoomScalePageLayoutView="80" workbookViewId="0">
      <selection activeCell="H20" sqref="H20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2"/>
      <c r="C1" s="112"/>
      <c r="D1" s="113"/>
    </row>
    <row r="2" spans="1:4" ht="19.899999999999999" customHeight="1" x14ac:dyDescent="0.3">
      <c r="A2" s="96" t="s">
        <v>98</v>
      </c>
      <c r="B2" s="97">
        <f>$D$10</f>
        <v>45174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 x14ac:dyDescent="0.25">
      <c r="A3" s="99" t="s">
        <v>97</v>
      </c>
      <c r="B3" s="100"/>
      <c r="D3" s="39"/>
    </row>
    <row r="4" spans="1:4" ht="16.5" thickBot="1" x14ac:dyDescent="0.3">
      <c r="A4" s="148" t="s">
        <v>195</v>
      </c>
      <c r="B4" s="149" t="s">
        <v>105</v>
      </c>
      <c r="C4" s="150" t="s">
        <v>15</v>
      </c>
      <c r="D4" s="202" t="str">
        <f>КАГ!$B$11</f>
        <v>Новичкова Э.Н.</v>
      </c>
    </row>
    <row r="5" spans="1:4" ht="15.75" thickTop="1" x14ac:dyDescent="0.25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22015</v>
      </c>
    </row>
    <row r="6" spans="1:4" ht="30" x14ac:dyDescent="0.25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63</v>
      </c>
    </row>
    <row r="7" spans="1:4" x14ac:dyDescent="0.25">
      <c r="A7" s="38"/>
      <c r="C7" s="101" t="s">
        <v>12</v>
      </c>
      <c r="D7" s="103">
        <f>КАГ!$B$14</f>
        <v>24234</v>
      </c>
    </row>
    <row r="8" spans="1:4" x14ac:dyDescent="0.25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 x14ac:dyDescent="0.25">
      <c r="A9" s="196" t="str">
        <f>ЧКВ!$A$10</f>
        <v>Код метода: 45</v>
      </c>
      <c r="C9" s="105" t="s">
        <v>106</v>
      </c>
      <c r="D9" s="103" t="str">
        <f>КАГ!$B$16</f>
        <v>ОКС с ↑ ST</v>
      </c>
    </row>
    <row r="10" spans="1:4" x14ac:dyDescent="0.25">
      <c r="A10" s="197"/>
      <c r="B10" s="31"/>
      <c r="C10" s="151" t="s">
        <v>13</v>
      </c>
      <c r="D10" s="152">
        <f>КАГ!$B$8</f>
        <v>45174</v>
      </c>
    </row>
    <row r="11" spans="1:4" x14ac:dyDescent="0.25">
      <c r="A11" s="27"/>
      <c r="B11" s="112"/>
      <c r="C11" s="112"/>
      <c r="D11" s="113"/>
    </row>
    <row r="12" spans="1:4" ht="18.75" customHeight="1" x14ac:dyDescent="0.25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 x14ac:dyDescent="0.25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513</v>
      </c>
      <c r="C13" s="188"/>
      <c r="D13" s="141">
        <v>1</v>
      </c>
    </row>
    <row r="14" spans="1:4" ht="27.75" customHeight="1" x14ac:dyDescent="0.25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330</v>
      </c>
      <c r="C14" s="136"/>
      <c r="D14" s="141">
        <v>1</v>
      </c>
    </row>
    <row r="15" spans="1:4" ht="27.75" customHeight="1" x14ac:dyDescent="0.25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315</v>
      </c>
      <c r="C15" s="136"/>
      <c r="D15" s="141">
        <v>1</v>
      </c>
    </row>
    <row r="16" spans="1:4" ht="27.75" customHeight="1" x14ac:dyDescent="0.25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401</v>
      </c>
      <c r="C16" s="183" t="s">
        <v>429</v>
      </c>
      <c r="D16" s="141">
        <v>1</v>
      </c>
    </row>
    <row r="17" spans="1:4" ht="27.75" customHeight="1" x14ac:dyDescent="0.25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324</v>
      </c>
      <c r="C17" s="183" t="s">
        <v>437</v>
      </c>
      <c r="D17" s="141">
        <v>1</v>
      </c>
    </row>
    <row r="18" spans="1:4" ht="27.75" customHeight="1" x14ac:dyDescent="0.25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324</v>
      </c>
      <c r="C18" s="136" t="s">
        <v>462</v>
      </c>
      <c r="D18" s="141">
        <v>1</v>
      </c>
    </row>
    <row r="19" spans="1:4" ht="27.75" customHeight="1" x14ac:dyDescent="0.25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5" t="s">
        <v>324</v>
      </c>
      <c r="C19" s="136" t="s">
        <v>476</v>
      </c>
      <c r="D19" s="141">
        <v>1</v>
      </c>
    </row>
    <row r="20" spans="1:4" ht="27.75" customHeight="1" x14ac:dyDescent="0.25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 x14ac:dyDescent="0.25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 x14ac:dyDescent="0.25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 x14ac:dyDescent="0.25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 x14ac:dyDescent="0.25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 x14ac:dyDescent="0.25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 x14ac:dyDescent="0.25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 x14ac:dyDescent="0.25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0" t="s">
        <v>516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1" t="s">
        <v>372</v>
      </c>
      <c r="C39" s="114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21" xr:uid="{00000000-0002-0000-0200-000006000000}">
      <formula1>ВЫП.Список_Расходка_5</formula1>
    </dataValidation>
    <dataValidation type="list" allowBlank="1" showInputMessage="1" sqref="B19" xr:uid="{00000000-0002-0000-0200-000007000000}">
      <formula1>ВЫП.Список_Расходка_6</formula1>
    </dataValidation>
    <dataValidation type="list" allowBlank="1" showInputMessage="1" sqref="B17" xr:uid="{00000000-0002-0000-0200-000008000000}">
      <formula1>ВЫП.Список_Расходка_7</formula1>
    </dataValidation>
    <dataValidation type="list" allowBlank="1" showInputMessage="1" sqref="B18:B19" xr:uid="{00000000-0002-0000-0200-000009000000}">
      <formula1>ВЫП.Список_Расходка_8</formula1>
    </dataValidation>
    <dataValidation type="list" allowBlank="1" showInputMessage="1" sqref="B20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:B20 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2" zoomScaleNormal="100" workbookViewId="0">
      <selection activeCell="A18" sqref="A18:A6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 x14ac:dyDescent="0.25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0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 x14ac:dyDescent="0.25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0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 x14ac:dyDescent="0.25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0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 x14ac:dyDescent="0.25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0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 x14ac:dyDescent="0.25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0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 x14ac:dyDescent="0.25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0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 x14ac:dyDescent="0.25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0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0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0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1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0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0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0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 x14ac:dyDescent="0.25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0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0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0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0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 x14ac:dyDescent="0.2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0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0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 x14ac:dyDescent="0.2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 x14ac:dyDescent="0.25">
      <c r="A22">
        <v>21</v>
      </c>
      <c r="B22" t="s">
        <v>306</v>
      </c>
      <c r="C22" s="1" t="s">
        <v>513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0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 x14ac:dyDescent="0.2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0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 x14ac:dyDescent="0.2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0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 x14ac:dyDescent="0.2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1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0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 x14ac:dyDescent="0.2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2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0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 x14ac:dyDescent="0.2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3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0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 x14ac:dyDescent="0.2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0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 x14ac:dyDescent="0.2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0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 x14ac:dyDescent="0.2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0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 x14ac:dyDescent="0.2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 x14ac:dyDescent="0.2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0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 x14ac:dyDescent="0.25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0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 x14ac:dyDescent="0.25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0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 x14ac:dyDescent="0.25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0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 x14ac:dyDescent="0.25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0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 x14ac:dyDescent="0.25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0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 x14ac:dyDescent="0.25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0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 x14ac:dyDescent="0.25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0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 x14ac:dyDescent="0.25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0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 x14ac:dyDescent="0.25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 x14ac:dyDescent="0.25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0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 x14ac:dyDescent="0.25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0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 x14ac:dyDescent="0.25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0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441</v>
      </c>
    </row>
    <row r="45" spans="1:33" x14ac:dyDescent="0.25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0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442</v>
      </c>
    </row>
    <row r="46" spans="1:33" x14ac:dyDescent="0.25">
      <c r="A46">
        <v>45</v>
      </c>
      <c r="B46" t="s">
        <v>6</v>
      </c>
      <c r="C46" s="1" t="s">
        <v>278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0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BMS, Integtity</v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6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6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6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6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6" s="4" t="s">
        <v>6</v>
      </c>
      <c r="AG46" s="4" t="s">
        <v>443</v>
      </c>
    </row>
    <row r="47" spans="1:33" x14ac:dyDescent="0.25">
      <c r="A47">
        <v>46</v>
      </c>
      <c r="B47" t="s">
        <v>6</v>
      </c>
      <c r="C47" s="158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0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DES, Calipso</v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DES, Calipso</v>
      </c>
      <c r="AA47" s="115" t="str">
        <f>IFERROR(INDEX(Расходка[Наименование расходного материала],MATCH(Расходка[[#This Row],[№]],Поиск_расходки[Индекс10],0)),"")</f>
        <v>DES, Calipso</v>
      </c>
      <c r="AB47" s="115" t="str">
        <f>IFERROR(INDEX(Расходка[Наименование расходного материала],MATCH(Расходка[[#This Row],[№]],Поиск_расходки[Индекс11],0)),"")</f>
        <v>DES, Calipso</v>
      </c>
      <c r="AC47" s="115" t="str">
        <f>IFERROR(INDEX(Расходка[Наименование расходного материала],MATCH(Расходка[[#This Row],[№]],Поиск_расходки[Индекс12],0)),"")</f>
        <v>DES, Calipso</v>
      </c>
      <c r="AD47" s="115" t="str">
        <f>IFERROR(INDEX(Расходка[Наименование расходного материала],MATCH(Расходка[[#This Row],[№]],Поиск_расходки[Индекс13],0)),"")</f>
        <v>DES, Calipso</v>
      </c>
      <c r="AF47" s="4" t="s">
        <v>6</v>
      </c>
      <c r="AG47" s="4" t="s">
        <v>444</v>
      </c>
    </row>
    <row r="48" spans="1:33" x14ac:dyDescent="0.25">
      <c r="A48">
        <v>47</v>
      </c>
      <c r="B48" t="s">
        <v>6</v>
      </c>
      <c r="C48" s="158" t="s">
        <v>345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0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DES, NanoMed</v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DES, NanoMed</v>
      </c>
      <c r="AA48" s="115" t="str">
        <f>IFERROR(INDEX(Расходка[Наименование расходного материала],MATCH(Расходка[[#This Row],[№]],Поиск_расходки[Индекс10],0)),"")</f>
        <v>DES, NanoMed</v>
      </c>
      <c r="AB48" s="115" t="str">
        <f>IFERROR(INDEX(Расходка[Наименование расходного материала],MATCH(Расходка[[#This Row],[№]],Поиск_расходки[Индекс11],0)),"")</f>
        <v>DES, NanoMed</v>
      </c>
      <c r="AC48" s="115" t="str">
        <f>IFERROR(INDEX(Расходка[Наименование расходного материала],MATCH(Расходка[[#This Row],[№]],Поиск_расходки[Индекс12],0)),"")</f>
        <v>DES, NanoMed</v>
      </c>
      <c r="AD48" s="115" t="str">
        <f>IFERROR(INDEX(Расходка[Наименование расходного материала],MATCH(Расходка[[#This Row],[№]],Поиск_расходки[Индекс13],0)),"")</f>
        <v>DES, NanoMed</v>
      </c>
      <c r="AF48" s="4" t="s">
        <v>6</v>
      </c>
      <c r="AG48" s="4" t="s">
        <v>445</v>
      </c>
    </row>
    <row r="49" spans="1:33" x14ac:dyDescent="0.25">
      <c r="A49">
        <v>48</v>
      </c>
      <c r="B49" t="s">
        <v>6</v>
      </c>
      <c r="C49" s="131" t="s">
        <v>324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1</v>
      </c>
      <c r="K49" s="116">
        <f>IF(ISNUMBER(SEARCH('Карта учёта'!$B$17,Расходка[[#This Row],[Наименование расходного материала]])),MAX($K$1:K48)+1,0)</f>
        <v>1</v>
      </c>
      <c r="L49" s="116">
        <f>IF(ISNUMBER(SEARCH('Карта учёта'!$B$18,Расходка[[#This Row],[Наименование расходного материала]])),MAX($L$1:L48)+1,0)</f>
        <v>1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9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9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9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9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9" s="4" t="s">
        <v>6</v>
      </c>
      <c r="AG49" s="4" t="s">
        <v>446</v>
      </c>
    </row>
    <row r="50" spans="1:33" x14ac:dyDescent="0.25">
      <c r="A50">
        <v>49</v>
      </c>
      <c r="B50" t="s">
        <v>6</v>
      </c>
      <c r="C50" t="s">
        <v>358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0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0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0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0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0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0" s="4" t="s">
        <v>6</v>
      </c>
      <c r="AG50" s="4" t="s">
        <v>447</v>
      </c>
    </row>
    <row r="51" spans="1:33" x14ac:dyDescent="0.25">
      <c r="A51">
        <v>50</v>
      </c>
      <c r="B51" t="s">
        <v>6</v>
      </c>
      <c r="C51" s="162" t="s">
        <v>389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Firehawk</v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Firehawk</v>
      </c>
      <c r="AA51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1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1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1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1" s="4" t="s">
        <v>6</v>
      </c>
      <c r="AG51" s="4" t="s">
        <v>448</v>
      </c>
    </row>
    <row r="52" spans="1:33" x14ac:dyDescent="0.25">
      <c r="A52">
        <v>51</v>
      </c>
      <c r="B52" t="s">
        <v>6</v>
      </c>
      <c r="C52" t="s">
        <v>388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0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2" s="4" t="s">
        <v>6</v>
      </c>
      <c r="AG52" s="4" t="s">
        <v>449</v>
      </c>
    </row>
    <row r="53" spans="1:33" x14ac:dyDescent="0.25">
      <c r="A53">
        <v>52</v>
      </c>
      <c r="B53" t="s">
        <v>95</v>
      </c>
      <c r="C53" s="1" t="s">
        <v>325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0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3" s="4" t="s">
        <v>6</v>
      </c>
      <c r="AG53" s="4" t="s">
        <v>450</v>
      </c>
    </row>
    <row r="54" spans="1:33" x14ac:dyDescent="0.25">
      <c r="A54">
        <v>53</v>
      </c>
      <c r="B54" t="s">
        <v>95</v>
      </c>
      <c r="C54" s="1" t="s">
        <v>344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0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4" s="4" t="s">
        <v>6</v>
      </c>
      <c r="AG54" s="4" t="s">
        <v>451</v>
      </c>
    </row>
    <row r="55" spans="1:33" x14ac:dyDescent="0.25">
      <c r="A55">
        <v>54</v>
      </c>
      <c r="B55" t="s">
        <v>4</v>
      </c>
      <c r="C55" t="s">
        <v>351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0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5" s="4" t="s">
        <v>6</v>
      </c>
      <c r="AG55" s="4" t="s">
        <v>452</v>
      </c>
    </row>
    <row r="56" spans="1:33" x14ac:dyDescent="0.25">
      <c r="A56">
        <v>55</v>
      </c>
      <c r="B56" t="s">
        <v>4</v>
      </c>
      <c r="C56" t="s">
        <v>352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0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6" s="4" t="s">
        <v>6</v>
      </c>
      <c r="AG56" s="4" t="s">
        <v>453</v>
      </c>
    </row>
    <row r="57" spans="1:33" x14ac:dyDescent="0.25">
      <c r="A57">
        <v>56</v>
      </c>
      <c r="B57" t="s">
        <v>4</v>
      </c>
      <c r="C57" t="s">
        <v>326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0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57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57" s="4" t="s">
        <v>6</v>
      </c>
      <c r="AG57" s="4" t="s">
        <v>454</v>
      </c>
    </row>
    <row r="58" spans="1:33" x14ac:dyDescent="0.25">
      <c r="A58">
        <v>57</v>
      </c>
      <c r="B58" t="s">
        <v>4</v>
      </c>
      <c r="C58" t="s">
        <v>327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0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58" s="4" t="s">
        <v>6</v>
      </c>
      <c r="AG58" s="4" t="s">
        <v>455</v>
      </c>
    </row>
    <row r="59" spans="1:33" x14ac:dyDescent="0.25">
      <c r="A59">
        <v>58</v>
      </c>
      <c r="B59" t="s">
        <v>4</v>
      </c>
      <c r="C59" t="s">
        <v>328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0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59" s="4" t="s">
        <v>6</v>
      </c>
      <c r="AG59" s="4" t="s">
        <v>456</v>
      </c>
    </row>
    <row r="60" spans="1:33" x14ac:dyDescent="0.25">
      <c r="A60">
        <v>59</v>
      </c>
      <c r="B60" t="s">
        <v>4</v>
      </c>
      <c r="C60" t="s">
        <v>329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0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0" s="4" t="s">
        <v>6</v>
      </c>
      <c r="AG60" s="4" t="s">
        <v>457</v>
      </c>
    </row>
    <row r="61" spans="1:33" x14ac:dyDescent="0.25">
      <c r="A61">
        <v>60</v>
      </c>
      <c r="B61" t="s">
        <v>4</v>
      </c>
      <c r="C61" t="s">
        <v>335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1" s="4" t="s">
        <v>6</v>
      </c>
      <c r="AG61" s="4" t="s">
        <v>418</v>
      </c>
    </row>
    <row r="62" spans="1:33" x14ac:dyDescent="0.25">
      <c r="A62">
        <v>61</v>
      </c>
      <c r="B62" t="s">
        <v>4</v>
      </c>
      <c r="C62" t="s">
        <v>330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1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0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2" s="4" t="s">
        <v>6</v>
      </c>
      <c r="AG62" s="4" t="s">
        <v>458</v>
      </c>
    </row>
    <row r="63" spans="1:33" x14ac:dyDescent="0.25">
      <c r="A63">
        <v>62</v>
      </c>
      <c r="B63" t="s">
        <v>4</v>
      </c>
      <c r="C63" t="s">
        <v>331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0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JR 4.0</v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JR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3" s="4" t="s">
        <v>6</v>
      </c>
      <c r="AG63" s="4" t="s">
        <v>459</v>
      </c>
    </row>
    <row r="64" spans="1:33" x14ac:dyDescent="0.25">
      <c r="A64">
        <v>63</v>
      </c>
      <c r="B64" t="s">
        <v>4</v>
      </c>
      <c r="C64" t="s">
        <v>341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0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7F JL 3.5</v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7F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7F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7F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7F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7F JL 3.5</v>
      </c>
      <c r="AF64" s="4" t="s">
        <v>6</v>
      </c>
      <c r="AG64" s="4" t="s">
        <v>460</v>
      </c>
    </row>
    <row r="65" spans="1:33" x14ac:dyDescent="0.25">
      <c r="A65">
        <v>64</v>
      </c>
      <c r="B65" t="s">
        <v>4</v>
      </c>
      <c r="C65" t="s">
        <v>340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0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7F JL 4.0</v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7F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7F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7F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7F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7F JL 4.0</v>
      </c>
      <c r="AF65" s="4" t="s">
        <v>6</v>
      </c>
      <c r="AG65" s="4" t="s">
        <v>461</v>
      </c>
    </row>
    <row r="66" spans="1:33" x14ac:dyDescent="0.25">
      <c r="A66">
        <v>65</v>
      </c>
      <c r="B66" t="s">
        <v>301</v>
      </c>
      <c r="C66" s="1" t="s">
        <v>332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0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Angio-Seal™ VIP</v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Angio-Seal™ VIP</v>
      </c>
      <c r="AA66" s="115" t="str">
        <f>IFERROR(INDEX(Расходка[Наименование расходного материала],MATCH(Расходка[[#This Row],[№]],Поиск_расходки[Индекс10],0)),"")</f>
        <v>Angio-Seal™ VIP</v>
      </c>
      <c r="AB66" s="115" t="str">
        <f>IFERROR(INDEX(Расходка[Наименование расходного материала],MATCH(Расходка[[#This Row],[№]],Поиск_расходки[Индекс11],0)),"")</f>
        <v>Angio-Seal™ VIP</v>
      </c>
      <c r="AC66" s="115" t="str">
        <f>IFERROR(INDEX(Расходка[Наименование расходного материала],MATCH(Расходка[[#This Row],[№]],Поиск_расходки[Индекс12],0)),"")</f>
        <v>Angio-Seal™ VIP</v>
      </c>
      <c r="AD66" s="115" t="str">
        <f>IFERROR(INDEX(Расходка[Наименование расходного материала],MATCH(Расходка[[#This Row],[№]],Поиск_расходки[Индекс13],0)),"")</f>
        <v>Angio-Seal™ VIP</v>
      </c>
      <c r="AF66" s="4" t="s">
        <v>6</v>
      </c>
      <c r="AG66" s="4" t="s">
        <v>462</v>
      </c>
    </row>
    <row r="67" spans="1:33" x14ac:dyDescent="0.25">
      <c r="A67">
        <v>66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0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0</v>
      </c>
      <c r="O67" s="199">
        <f>IF(ISNUMBER(SEARCH('Карта учёта'!$B$23,Расходка[[#This Row],[Наименование расходного материала]])),MAX($O$1:O66)+1,0)</f>
        <v>0</v>
      </c>
      <c r="P67" s="199">
        <f>IF(ISNUMBER(SEARCH('Карта учёта'!$B$24,Расходка[[#This Row],[Наименование расходного материала]])),MAX($P$1:P66)+1,0)</f>
        <v>0</v>
      </c>
      <c r="Q67" s="199">
        <f>IF(ISNUMBER(SEARCH('Карта учёта'!$B$25,Расходка[[#This Row],[Наименование расходного материала]])),MAX($Q$1:Q66)+1,0)</f>
        <v>0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/>
      </c>
      <c r="AC67" s="200" t="str">
        <f>IFERROR(INDEX(Расходка[Наименование расходного материала],MATCH(Расходка[[#This Row],[№]],Поиск_расходки[Индекс12],0)),"")</f>
        <v/>
      </c>
      <c r="AD67" s="200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463</v>
      </c>
    </row>
    <row r="68" spans="1:33" x14ac:dyDescent="0.25"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0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0</v>
      </c>
      <c r="P68" s="199">
        <f>IF(ISNUMBER(SEARCH('Карта учёта'!$B$24,Расходка[[#This Row],[Наименование расходного материала]])),MAX($P$1:P67)+1,0)</f>
        <v>0</v>
      </c>
      <c r="Q68" s="199">
        <f>IF(ISNUMBER(SEARCH('Карта учёта'!$B$25,Расходка[[#This Row],[Наименование расходного материала]])),MAX($Q$1:Q67)+1,0)</f>
        <v>0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/>
      </c>
      <c r="AC68" s="200" t="str">
        <f>IFERROR(INDEX(Расходка[Наименование расходного материала],MATCH(Расходка[[#This Row],[№]],Поиск_расходки[Индекс12],0)),"")</f>
        <v/>
      </c>
      <c r="AD68" s="200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464</v>
      </c>
    </row>
    <row r="69" spans="1:33" x14ac:dyDescent="0.25"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0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465</v>
      </c>
    </row>
    <row r="70" spans="1:33" x14ac:dyDescent="0.25"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0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466</v>
      </c>
    </row>
    <row r="71" spans="1:33" x14ac:dyDescent="0.25">
      <c r="AF71" s="4" t="s">
        <v>6</v>
      </c>
      <c r="AG71" s="4" t="s">
        <v>421</v>
      </c>
    </row>
    <row r="72" spans="1:33" x14ac:dyDescent="0.25">
      <c r="AF72" s="4" t="s">
        <v>6</v>
      </c>
      <c r="AG72" s="4" t="s">
        <v>467</v>
      </c>
    </row>
    <row r="73" spans="1:33" x14ac:dyDescent="0.25">
      <c r="AF73" s="4" t="s">
        <v>6</v>
      </c>
      <c r="AG73" s="4" t="s">
        <v>422</v>
      </c>
    </row>
    <row r="74" spans="1:33" x14ac:dyDescent="0.25">
      <c r="AF74" s="4" t="s">
        <v>6</v>
      </c>
      <c r="AG74" s="4" t="s">
        <v>468</v>
      </c>
    </row>
    <row r="75" spans="1:33" x14ac:dyDescent="0.25">
      <c r="AF75" s="4" t="s">
        <v>6</v>
      </c>
      <c r="AG75" s="4" t="s">
        <v>469</v>
      </c>
    </row>
    <row r="76" spans="1:33" x14ac:dyDescent="0.25">
      <c r="AF76" s="4" t="s">
        <v>6</v>
      </c>
      <c r="AG76" s="4" t="s">
        <v>470</v>
      </c>
    </row>
    <row r="77" spans="1:33" x14ac:dyDescent="0.25">
      <c r="AF77" s="4" t="s">
        <v>6</v>
      </c>
      <c r="AG77" s="4" t="s">
        <v>471</v>
      </c>
    </row>
    <row r="78" spans="1:33" x14ac:dyDescent="0.25">
      <c r="AF78" s="4" t="s">
        <v>6</v>
      </c>
      <c r="AG78" s="4" t="s">
        <v>472</v>
      </c>
    </row>
    <row r="79" spans="1:33" x14ac:dyDescent="0.25">
      <c r="AF79" s="4" t="s">
        <v>6</v>
      </c>
      <c r="AG79" s="4" t="s">
        <v>473</v>
      </c>
    </row>
    <row r="80" spans="1:33" x14ac:dyDescent="0.25">
      <c r="AF80" s="4" t="s">
        <v>6</v>
      </c>
      <c r="AG80" s="4" t="s">
        <v>474</v>
      </c>
    </row>
    <row r="81" spans="32:33" x14ac:dyDescent="0.25">
      <c r="AF81" s="4" t="s">
        <v>6</v>
      </c>
      <c r="AG81" s="4" t="s">
        <v>475</v>
      </c>
    </row>
    <row r="82" spans="32:33" x14ac:dyDescent="0.25">
      <c r="AF82" s="4" t="s">
        <v>6</v>
      </c>
      <c r="AG82" s="4" t="s">
        <v>476</v>
      </c>
    </row>
    <row r="83" spans="32:33" x14ac:dyDescent="0.25">
      <c r="AF83" s="4" t="s">
        <v>6</v>
      </c>
      <c r="AG83" s="4" t="s">
        <v>477</v>
      </c>
    </row>
    <row r="84" spans="32:33" x14ac:dyDescent="0.25">
      <c r="AF84" s="4" t="s">
        <v>6</v>
      </c>
      <c r="AG84" s="4" t="s">
        <v>428</v>
      </c>
    </row>
    <row r="85" spans="32:33" x14ac:dyDescent="0.25">
      <c r="AF85" s="4" t="s">
        <v>6</v>
      </c>
      <c r="AG85" s="4" t="s">
        <v>429</v>
      </c>
    </row>
    <row r="86" spans="32:33" x14ac:dyDescent="0.25">
      <c r="AF86" s="4" t="s">
        <v>6</v>
      </c>
      <c r="AG86" s="4" t="s">
        <v>478</v>
      </c>
    </row>
    <row r="87" spans="32:33" x14ac:dyDescent="0.25">
      <c r="AF87" s="4" t="s">
        <v>6</v>
      </c>
      <c r="AG87" s="4" t="s">
        <v>479</v>
      </c>
    </row>
    <row r="88" spans="32:33" x14ac:dyDescent="0.25">
      <c r="AF88" s="4" t="s">
        <v>6</v>
      </c>
      <c r="AG88" s="4" t="s">
        <v>480</v>
      </c>
    </row>
    <row r="89" spans="32:33" x14ac:dyDescent="0.25">
      <c r="AF89" s="4" t="s">
        <v>6</v>
      </c>
      <c r="AG89" s="4" t="s">
        <v>481</v>
      </c>
    </row>
    <row r="90" spans="32:33" x14ac:dyDescent="0.25">
      <c r="AF90" s="4" t="s">
        <v>6</v>
      </c>
      <c r="AG90" s="4" t="s">
        <v>482</v>
      </c>
    </row>
    <row r="91" spans="32:33" x14ac:dyDescent="0.25">
      <c r="AF91" s="4" t="s">
        <v>6</v>
      </c>
      <c r="AG91" s="4" t="s">
        <v>483</v>
      </c>
    </row>
    <row r="92" spans="32:33" x14ac:dyDescent="0.25">
      <c r="AF92" s="4" t="s">
        <v>6</v>
      </c>
      <c r="AG92" s="4" t="s">
        <v>484</v>
      </c>
    </row>
    <row r="93" spans="32:33" x14ac:dyDescent="0.25">
      <c r="AF93" s="4" t="s">
        <v>6</v>
      </c>
      <c r="AG93" s="4" t="s">
        <v>485</v>
      </c>
    </row>
    <row r="94" spans="32:33" x14ac:dyDescent="0.25">
      <c r="AF94" s="4" t="s">
        <v>6</v>
      </c>
      <c r="AG94" s="4" t="s">
        <v>432</v>
      </c>
    </row>
    <row r="95" spans="32:33" x14ac:dyDescent="0.25">
      <c r="AF95" s="4" t="s">
        <v>6</v>
      </c>
      <c r="AG95" s="4" t="s">
        <v>433</v>
      </c>
    </row>
    <row r="96" spans="32:33" x14ac:dyDescent="0.25">
      <c r="AF96" s="4" t="s">
        <v>6</v>
      </c>
      <c r="AG96" s="4" t="s">
        <v>486</v>
      </c>
    </row>
    <row r="97" spans="32:33" x14ac:dyDescent="0.25">
      <c r="AF97" s="4" t="s">
        <v>6</v>
      </c>
      <c r="AG97" s="4" t="s">
        <v>487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7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510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507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2" t="s">
        <v>385</v>
      </c>
    </row>
    <row r="2" spans="1:1" x14ac:dyDescent="0.25">
      <c r="A2" t="s">
        <v>382</v>
      </c>
    </row>
    <row r="3" spans="1:1" x14ac:dyDescent="0.25">
      <c r="A3" t="s">
        <v>386</v>
      </c>
    </row>
    <row r="4" spans="1:1" x14ac:dyDescent="0.25">
      <c r="A4" t="s">
        <v>387</v>
      </c>
    </row>
    <row r="5" spans="1:1" x14ac:dyDescent="0.25">
      <c r="A5" t="s">
        <v>383</v>
      </c>
    </row>
    <row r="6" spans="1:1" x14ac:dyDescent="0.25">
      <c r="A6" t="s">
        <v>384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2023-09-05T18:32:46Z</cp:lastPrinted>
  <dcterms:created xsi:type="dcterms:W3CDTF">2015-06-05T18:19:34Z</dcterms:created>
  <dcterms:modified xsi:type="dcterms:W3CDTF">2023-09-05T18:35:35Z</dcterms:modified>
</cp:coreProperties>
</file>