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B41661CA-D658-477B-A480-387838495C09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E64" i="1" s="1"/>
  <c r="E65" i="1" s="1"/>
  <c r="E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AC66" i="1" l="1"/>
  <c r="P66" i="1"/>
  <c r="AC67" i="1" s="1"/>
  <c r="R66" i="1"/>
  <c r="R67" i="1"/>
  <c r="R64" i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6" i="1" l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AC47" i="1"/>
  <c r="AB23" i="1"/>
  <c r="AC46" i="1"/>
  <c r="AB47" i="1"/>
  <c r="M41" i="1"/>
  <c r="L41" i="1"/>
  <c r="K66" i="1" l="1"/>
  <c r="X67" i="1" s="1"/>
  <c r="X2" i="1"/>
  <c r="X60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X53" i="1" l="1"/>
  <c r="X47" i="1"/>
  <c r="X48" i="1"/>
  <c r="X58" i="1"/>
  <c r="X42" i="1"/>
  <c r="X39" i="1"/>
  <c r="X52" i="1"/>
  <c r="X49" i="1"/>
  <c r="X54" i="1"/>
  <c r="X61" i="1"/>
  <c r="X56" i="1"/>
  <c r="X65" i="1"/>
  <c r="X55" i="1"/>
  <c r="X40" i="1"/>
  <c r="X51" i="1"/>
  <c r="X43" i="1"/>
  <c r="X41" i="1"/>
  <c r="X45" i="1"/>
  <c r="X50" i="1"/>
  <c r="X46" i="1"/>
  <c r="X44" i="1"/>
  <c r="X57" i="1"/>
  <c r="X63" i="1"/>
  <c r="X59" i="1"/>
  <c r="X62" i="1"/>
  <c r="X64" i="1"/>
  <c r="X66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7" i="1" s="1"/>
  <c r="T2" i="1"/>
  <c r="G61" i="1"/>
  <c r="AA61" i="1"/>
  <c r="AA63" i="1"/>
  <c r="AA53" i="1"/>
  <c r="AA18" i="1"/>
  <c r="AA3" i="1"/>
  <c r="AA26" i="1"/>
  <c r="AA54" i="1"/>
  <c r="AA30" i="1"/>
  <c r="AA46" i="1"/>
  <c r="AA43" i="1"/>
  <c r="AA36" i="1"/>
  <c r="AA44" i="1"/>
  <c r="AA28" i="1"/>
  <c r="AA48" i="1"/>
  <c r="AA6" i="1"/>
  <c r="AA9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33" i="1" l="1"/>
  <c r="AA17" i="1"/>
  <c r="AA51" i="1"/>
  <c r="AA13" i="1"/>
  <c r="AA20" i="1"/>
  <c r="AA40" i="1"/>
  <c r="AA8" i="1"/>
  <c r="AA4" i="1"/>
  <c r="AA39" i="1"/>
  <c r="AA55" i="1"/>
  <c r="AA34" i="1"/>
  <c r="AA14" i="1"/>
  <c r="AA11" i="1"/>
  <c r="AA56" i="1"/>
  <c r="AA59" i="1"/>
  <c r="AA65" i="1"/>
  <c r="AA10" i="1"/>
  <c r="AA38" i="1"/>
  <c r="AA19" i="1"/>
  <c r="AA7" i="1"/>
  <c r="AA32" i="1"/>
  <c r="AA45" i="1"/>
  <c r="AA41" i="1"/>
  <c r="AA35" i="1"/>
  <c r="AA25" i="1"/>
  <c r="AA50" i="1"/>
  <c r="AA52" i="1"/>
  <c r="AA15" i="1"/>
  <c r="AA21" i="1"/>
  <c r="AA24" i="1"/>
  <c r="AA23" i="1"/>
  <c r="AA49" i="1"/>
  <c r="AA5" i="1"/>
  <c r="AA42" i="1"/>
  <c r="AA37" i="1"/>
  <c r="AA12" i="1"/>
  <c r="AA16" i="1"/>
  <c r="AA31" i="1"/>
  <c r="AA27" i="1"/>
  <c r="AA22" i="1"/>
  <c r="AA47" i="1"/>
  <c r="AA29" i="1"/>
  <c r="AA57" i="1"/>
  <c r="AA58" i="1"/>
  <c r="AA60" i="1"/>
  <c r="AA62" i="1"/>
  <c r="AA64" i="1"/>
  <c r="AA66" i="1"/>
  <c r="G62" i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4" i="1"/>
  <c r="T3" i="1"/>
  <c r="M56" i="1"/>
  <c r="M57" i="1" s="1"/>
  <c r="L54" i="1"/>
  <c r="G66" i="1" l="1"/>
  <c r="T67" i="1" s="1"/>
  <c r="T36" i="1"/>
  <c r="T12" i="1"/>
  <c r="T6" i="1"/>
  <c r="T45" i="1"/>
  <c r="T15" i="1"/>
  <c r="T59" i="1"/>
  <c r="T27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T63" i="1" l="1"/>
  <c r="T20" i="1"/>
  <c r="T44" i="1"/>
  <c r="T28" i="1"/>
  <c r="T22" i="1"/>
  <c r="T60" i="1"/>
  <c r="T29" i="1"/>
  <c r="T56" i="1"/>
  <c r="T32" i="1"/>
  <c r="T62" i="1"/>
  <c r="T18" i="1"/>
  <c r="T46" i="1"/>
  <c r="T8" i="1"/>
  <c r="T17" i="1"/>
  <c r="T61" i="1"/>
  <c r="T11" i="1"/>
  <c r="T66" i="1"/>
  <c r="T21" i="1"/>
  <c r="T37" i="1"/>
  <c r="T9" i="1"/>
  <c r="T5" i="1"/>
  <c r="T55" i="1"/>
  <c r="T52" i="1"/>
  <c r="T41" i="1"/>
  <c r="T13" i="1"/>
  <c r="T33" i="1"/>
  <c r="T10" i="1"/>
  <c r="T26" i="1"/>
  <c r="T25" i="1"/>
  <c r="T7" i="1"/>
  <c r="T47" i="1"/>
  <c r="T53" i="1"/>
  <c r="T38" i="1"/>
  <c r="T40" i="1"/>
  <c r="T31" i="1"/>
  <c r="T58" i="1"/>
  <c r="T57" i="1"/>
  <c r="T23" i="1"/>
  <c r="T35" i="1"/>
  <c r="T49" i="1"/>
  <c r="T64" i="1"/>
  <c r="T19" i="1"/>
  <c r="T48" i="1"/>
  <c r="T51" i="1"/>
  <c r="T14" i="1"/>
  <c r="T16" i="1"/>
  <c r="T34" i="1"/>
  <c r="T24" i="1"/>
  <c r="T42" i="1"/>
  <c r="T54" i="1"/>
  <c r="T43" i="1"/>
  <c r="T39" i="1"/>
  <c r="T50" i="1"/>
  <c r="T30" i="1"/>
  <c r="T65" i="1"/>
  <c r="L66" i="1"/>
  <c r="Y67" i="1" s="1"/>
  <c r="M61" i="1"/>
  <c r="Y57" i="1"/>
  <c r="Y60" i="1"/>
  <c r="Y20" i="1" l="1"/>
  <c r="Y63" i="1"/>
  <c r="Y61" i="1"/>
  <c r="Y65" i="1"/>
  <c r="Y62" i="1"/>
  <c r="Y59" i="1"/>
  <c r="Y56" i="1"/>
  <c r="Y58" i="1"/>
  <c r="Y64" i="1"/>
  <c r="Y66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5" i="1"/>
  <c r="Z27" i="1"/>
  <c r="Z17" i="1"/>
  <c r="Z64" i="1"/>
  <c r="Z40" i="1"/>
  <c r="Z54" i="1"/>
  <c r="Z7" i="1"/>
  <c r="Z60" i="1"/>
  <c r="Z30" i="1"/>
  <c r="Z35" i="1"/>
  <c r="Z58" i="1"/>
  <c r="Z16" i="1"/>
  <c r="Z15" i="1"/>
  <c r="Z5" i="1" l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<sst xmlns="http://schemas.openxmlformats.org/spreadsheetml/2006/main" count="870" uniqueCount="525">
  <si>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</si>
  <si>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</si>
  <si>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</si>
  <si>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</si>
  <si>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</si>
  <si>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</si>
  <si>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</si>
  <si>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</si>
  <si>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</si>
  <si>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</si>
  <si>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</si>
  <si>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</si>
  <si>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</si>
  <si>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</si>
  <si>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</si>
  <si>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</si>
  <si>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</si>
  <si>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</si>
  <si>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</si>
  <si>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</si>
  <si>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</si>
  <si>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</si>
  <si>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</si>
  <si>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</si>
  <si>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</si>
  <si>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</si>
  <si>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</si>
  <si>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</si>
  <si>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</si>
  <si>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</si>
  <si>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</si>
  <si>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</si>
  <si>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</si>
  <si>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</si>
  <si>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</si>
  <si>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</si>
  <si>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</si>
  <si>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</si>
  <si>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</si>
  <si>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</si>
  <si>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</si>
  <si>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</si>
  <si>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</si>
  <si>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</si>
  <si>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</si>
  <si>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</si>
  <si>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</si>
  <si>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</si>
  <si>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</si>
  <si>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</si>
  <si>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</si>
  <si>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</si>
  <si>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</si>
  <si>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</si>
  <si>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</si>
  <si>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</si>
  <si>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</si>
  <si>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</si>
  <si>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</si>
  <si>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</si>
  <si>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</si>
  <si>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</si>
  <si>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</si>
  <si>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</si>
  <si>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</si>
  <si>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</si>
  <si>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</si>
  <si>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</si>
  <si>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</si>
  <si>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</si>
  <si>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</si>
  <si>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</si>
  <si>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</si>
  <si>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</si>
  <si>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</si>
  <si>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</si>
  <si>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</si>
  <si>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</si>
  <si>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</si>
  <si>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</si>
  <si>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</si>
  <si>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</si>
  <si>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</si>
  <si>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</si>
  <si>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</si>
  <si>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</si>
  <si>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</si>
  <si>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</si>
  <si>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</si>
  <si>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</si>
  <si>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</si>
  <si>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</si>
  <si>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</si>
  <si>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</si>
  <si>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</si>
  <si>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</si>
  <si>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</si>
  <si>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</si>
  <si>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</si>
  <si>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</si>
  <si>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</si>
  <si>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</si>
  <si>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</si>
  <si>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</si>
  <si>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</si>
  <si>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</si>
  <si>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</si>
  <si>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</si>
  <si>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</si>
  <si>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</si>
  <si>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</si>
  <si>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</si>
  <si>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</si>
  <si>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</si>
  <si>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</si>
  <si>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</si>
  <si>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</si>
  <si>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</si>
  <si>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</si>
  <si>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</si>
  <si>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</si>
  <si>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</si>
  <si>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</si>
  <si>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</si>
  <si>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</si>
  <si>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</si>
  <si>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</si>
  <si>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</si>
  <si>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</si>
  <si>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</si>
  <si>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</si>
  <si>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</si>
  <si>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</si>
  <si>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</si>
  <si>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</si>
  <si>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</si>
  <si>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</si>
  <si>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</si>
  <si>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</si>
  <si>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</si>
  <si>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</si>
  <si>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</si>
  <si>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</si>
  <si>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</si>
  <si>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</si>
  <si>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</si>
  <si>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</si>
  <si>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</si>
  <si>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</si>
  <si>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</si>
  <si>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</si>
  <si>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</si>
  <si>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</si>
  <si>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</si>
  <si>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</si>
  <si>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</si>
  <si>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</si>
  <si>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</si>
  <si>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</si>
  <si>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</si>
  <si>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</si>
  <si>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</si>
  <si>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</si>
  <si>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</si>
  <si>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</si>
  <si>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</si>
  <si>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</si>
  <si>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</si>
  <si>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</si>
  <si>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</si>
  <si>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</si>
  <si>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</si>
  <si>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</si>
  <si>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</si>
  <si>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</si>
  <si>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</si>
  <si>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</si>
  <si>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</si>
  <si>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</si>
  <si>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</si>
  <si>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</si>
  <si>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</si>
  <si>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</si>
  <si>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</si>
  <si>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</si>
  <si>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</si>
  <si>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</si>
  <si>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</si>
  <si>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</si>
  <si>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</si>
  <si>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</si>
  <si>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</si>
  <si>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</si>
  <si>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</si>
  <si>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</si>
  <si>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</si>
  <si>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</si>
  <si>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</si>
  <si>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</si>
  <si>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</si>
  <si>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</si>
  <si>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</si>
  <si>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</si>
  <si>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</si>
  <si>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</si>
  <si>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</si>
  <si>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</si>
  <si>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</si>
  <si>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</si>
  <si>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</si>
  <si>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</si>
  <si>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</si>
  <si>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</si>
  <si>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</si>
  <si>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</si>
  <si>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</si>
  <si>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</si>
  <si>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</si>
  <si>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</si>
  <si>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</si>
  <si>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</si>
  <si>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</si>
  <si>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</si>
  <si>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</si>
  <si>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</si>
  <si>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</si>
  <si>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</si>
  <si>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</si>
  <si>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</si>
  <si>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</si>
  <si>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</si>
  <si>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</si>
  <si>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</si>
  <si>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</si>
  <si>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</si>
  <si>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</si>
  <si>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</si>
  <si>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</si>
  <si>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</si>
  <si>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</si>
  <si>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</si>
  <si>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</si>
  <si>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</si>
  <si>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</si>
  <si>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</si>
  <si>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</si>
  <si>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</si>
  <si>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</si>
  <si>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</si>
  <si>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</si>
  <si>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</si>
  <si>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</si>
  <si>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</si>
  <si>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</si>
  <si>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</si>
  <si>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</si>
  <si>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</si>
  <si>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</si>
  <si>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</si>
  <si>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</si>
  <si>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</si>
  <si>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</si>
  <si>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</si>
  <si>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</si>
  <si>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</si>
  <si>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</si>
  <si>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</si>
  <si>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</si>
  <si>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</si>
  <si>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</si>
  <si>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</si>
  <si>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</si>
  <si>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</si>
  <si>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</si>
  <si>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</si>
  <si>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</si>
  <si>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</si>
  <si>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</si>
  <si>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</si>
  <si>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</si>
  <si>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</si>
  <si>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</si>
  <si>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</si>
  <si>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</si>
  <si>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</si>
  <si>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</si>
  <si>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</si>
  <si>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</si>
  <si>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</si>
  <si>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</si>
  <si>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</si>
  <si>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</si>
  <si>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</si>
  <si>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</si>
  <si>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</si>
  <si>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</si>
  <si>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</si>
  <si>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</si>
  <si>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</si>
  <si>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</si>
  <si>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</si>
  <si>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</si>
  <si>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</si>
  <si>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</si>
  <si>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</si>
  <si>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</si>
  <si>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</si>
  <si>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</si>
  <si>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</si>
  <si>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</si>
  <si>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</si>
  <si>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</si>
  <si>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</si>
  <si>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</si>
  <si>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</si>
  <si>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</si>
  <si>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</si>
  <si>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</si>
  <si>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</si>
  <si>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</si>
  <si>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</si>
  <si>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</si>
  <si>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</si>
  <si>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</si>
  <si>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</si>
  <si>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</si>
  <si>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</si>
  <si>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</si>
  <si>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</si>
  <si>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</si>
  <si>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</si>
  <si>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</si>
  <si>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</si>
  <si>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</si>
  <si>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</si>
  <si>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</si>
  <si>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</si>
  <si>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</si>
  <si>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</si>
  <si>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</si>
  <si>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</si>
  <si>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</si>
  <si>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</si>
  <si>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</si>
  <si>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</si>
  <si>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</si>
  <si>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</si>
  <si>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</si>
  <si>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</si>
  <si>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</si>
  <si>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</si>
  <si>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</si>
  <si>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</si>
  <si>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</si>
  <si>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</si>
  <si>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</si>
  <si>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</si>
  <si>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</si>
  <si>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</si>
  <si>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</si>
  <si>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</si>
  <si>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</si>
  <si>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</si>
  <si>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</si>
  <si>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</si>
  <si>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</si>
  <si>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</si>
  <si>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</si>
  <si>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</si>
  <si>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</si>
  <si>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</si>
  <si>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</si>
  <si>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</si>
  <si>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</si>
  <si>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</si>
  <si>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</si>
  <si>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</si>
  <si>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</si>
  <si>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</si>
  <si>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</si>
  <si>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</si>
  <si>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</si>
  <si>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</si>
  <si>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</si>
  <si>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</si>
  <si>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</si>
  <si>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</si>
  <si>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</si>
  <si>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</si>
  <si>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</si>
  <si>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</si>
  <si>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</si>
  <si>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</si>
  <si>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</si>
  <si>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</si>
  <si>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</si>
  <si>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</si>
  <si>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</si>
  <si>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</si>
  <si>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</si>
  <si>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</si>
  <si>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</si>
  <si>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</si>
  <si>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</si>
  <si>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</si>
  <si>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</si>
  <si>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</si>
  <si>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</si>
  <si>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</si>
  <si>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</si>
  <si>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</si>
  <si>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</si>
  <si>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</si>
  <si>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</si>
  <si>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</si>
  <si>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</si>
  <si>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</si>
  <si>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</si>
  <si>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</si>
  <si>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</si>
  <si>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</si>
  <si>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</si>
  <si>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</si>
  <si>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</si>
  <si>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</si>
  <si>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</si>
  <si>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</si>
  <si>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</si>
  <si>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</si>
  <si>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</si>
  <si>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</si>
  <si>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</si>
  <si>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</si>
  <si>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</si>
  <si>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</si>
  <si>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</si>
  <si>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</si>
  <si>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</si>
  <si>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</si>
  <si>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</si>
  <si>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</si>
  <si>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</si>
  <si>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</si>
  <si>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</si>
  <si>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</si>
  <si>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</si>
  <si>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</si>
  <si>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</si>
  <si>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</si>
  <si>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</si>
  <si>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</si>
  <si>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</si>
  <si>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</si>
  <si>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</si>
  <si>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</si>
  <si>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</si>
  <si>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</si>
  <si>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</si>
  <si>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</si>
  <si>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</si>
  <si>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</si>
  <si>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</si>
  <si>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</si>
  <si>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</si>
  <si>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</si>
  <si>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</si>
  <si>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</si>
  <si>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</si>
  <si>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</si>
  <si>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</si>
  <si>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</si>
  <si>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</si>
  <si>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</si>
  <si>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</si>
  <si>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</si>
  <si>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</si>
  <si>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</si>
  <si>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</si>
  <si>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</si>
  <si>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</si>
  <si>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</si>
  <si>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</si>
  <si>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</si>
  <si>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</si>
  <si>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</si>
  <si>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</si>
  <si>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</si>
  <si>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</si>
  <si>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</si>
  <si>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</si>
  <si>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</si>
  <si>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</si>
  <si>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</si>
  <si>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</si>
  <si>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</si>
  <si>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</si>
  <si>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</si>
  <si>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</si>
  <si>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</si>
  <si>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</si>
  <si>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</si>
  <si>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</si>
  <si>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</si>
  <si>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</si>
  <si>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</si>
  <si>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</si>
  <si>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</si>
  <si>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</si>
  <si>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</si>
  <si>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</si>
  <si>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</si>
  <si>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</si>
  <si>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И/О заведующего отделения: А.В. Воронков </t>
  </si>
  <si>
    <t>Правый</t>
  </si>
  <si>
    <t>Совместно с д/кардиологом: с учетом клинических данных, ЭКГ и КАГ рекомендована ЧТКА ПНА.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</si>
  <si>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</si>
  <si>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19:50</t>
  </si>
  <si>
    <t>Родионова Л.А.</t>
  </si>
  <si>
    <t>150 ml</t>
  </si>
  <si>
    <t>50 ml</t>
  </si>
  <si>
    <t>неровности контуров</t>
  </si>
  <si>
    <t>нестабильный субокклюзирующий стеноз на уровне проксимального сегмента, TTG1, множественные  стенозы среднего сегмента 70%, стеноз дистального сегмента до 70%.  Стеноз устья ДВ1,2 50%. Антеградный кровоток пропульсивный ближе к  TIMI II</t>
  </si>
  <si>
    <t>стеноз устья с переходом на проксимальный сегмент 30%, стеноз дистального сегмента 50%.  Антеградный кровоток TIMI III</t>
  </si>
  <si>
    <t>стенозы проксимального сегмента 30%, стенозы среднего сегмента 40%, стеноз дистального сегмента 50%.  Антеградный кровоток TIMI III</t>
  </si>
  <si>
    <t>Устье ствола ЛКА катетеризировано проводниковым катетером Launcher EBU 3,5 6Fr. Коронарный проводник Fielder, 1 шт заведен  в дистальный сегмент ПНА.  БК Колибри 2.5-15 выполнена баллонная ангиопластика субокклюзирующего стеноза проксимального сегмента. В зону  среднего сегмента с полным покрытием стенозов среднего сегмента последовательно с оверлаппингом позиционированы и имплантированы DES Resolute Integtity 2.5-30 мм, давлением 12 атм. и DES Resolute Integtity 3.0-38 мм, давлением 14 атм.  В зону проксимального сегмента с покрытием устья ПНА и оверлаппингом позиционирован и имплантирован DES Resolute Integtity 3.5-15 мм, давлением 16 атм. Постдилатация стентов среднего и проксимального сегментов БК NC Колибри 3.0-15, давлением 12-20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III, апикальный сегмент контрастируется в полном объёме. Ангиографический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</si>
</sst>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Aharoni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70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P11" sqref="P10:R11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45178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0.90625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0.91319444444444453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 x14ac:dyDescent="0.3">
      <c r="A11" s="89" t="s">
        <v>192</v>
      </c>
      <c r="B11" s="201" t="s">
        <v>517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 x14ac:dyDescent="0.25">
      <c r="A12" s="81" t="s">
        <v>8</v>
      </c>
      <c r="B12" s="82">
        <v>17800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 x14ac:dyDescent="0.25">
      <c r="A13" s="15" t="s">
        <v>10</v>
      </c>
      <c r="B13" s="30">
        <f>DATEDIF(B12,B8,"y")</f>
        <v>74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24580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516</v>
      </c>
    </row>
    <row r="16" spans="1:8" ht="15.6" customHeight="1" x14ac:dyDescent="0.25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8140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15.465999999999999</v>
      </c>
    </row>
    <row r="18" spans="1:8" ht="14.45" customHeight="1" x14ac:dyDescent="0.25">
      <c r="A18" s="57" t="s">
        <v>188</v>
      </c>
      <c r="B18" s="87" t="s">
        <v>513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521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523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514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519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L28" sqref="L28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1">
        <v>3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38"/>
      <c r="D10" s="238"/>
      <c r="E10" s="238"/>
      <c r="F10" s="195"/>
      <c r="G10" s="118"/>
      <c r="H10" s="39"/>
    </row>
    <row r="11" spans="1:8" x14ac:dyDescent="0.25">
      <c r="A11" s="193"/>
      <c r="B11" s="198"/>
      <c r="C11" s="194">
        <f>SUM(F8:F10)</f>
        <v>3</v>
      </c>
      <c r="H11" s="39"/>
    </row>
    <row r="12" spans="1:8" ht="18.75" x14ac:dyDescent="0.25">
      <c r="A12" s="75" t="s">
        <v>191</v>
      </c>
      <c r="B12" s="20">
        <f>КАГ!B8</f>
        <v>45178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0.91319444444444453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0.97222222222222221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5.9027777777777679E-2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Родионова Л.А.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17800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74</v>
      </c>
      <c r="H18" s="39"/>
    </row>
    <row r="19" spans="1:8" ht="14.45" customHeight="1" x14ac:dyDescent="0.25">
      <c r="A19" s="15" t="s">
        <v>12</v>
      </c>
      <c r="B19" s="68">
        <f>КАГ!B14</f>
        <v>24580</v>
      </c>
      <c r="C19" s="69"/>
      <c r="D19" s="69"/>
      <c r="E19" s="69"/>
      <c r="F19" s="69"/>
      <c r="G19" s="166" t="s">
        <v>402</v>
      </c>
      <c r="H19" s="181" t="str">
        <f>КАГ!H15</f>
        <v>19:50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8140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15.465999999999999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0.91625000000000001</v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2" t="s">
        <v>524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519</v>
      </c>
      <c r="C40" s="120"/>
      <c r="D40" s="239" t="s">
        <v>515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 x14ac:dyDescent="0.25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 x14ac:dyDescent="0.25">
      <c r="A47" s="38"/>
      <c r="C47" s="120"/>
      <c r="D47" s="240"/>
      <c r="E47" s="240"/>
      <c r="F47" s="240"/>
      <c r="G47" s="240"/>
      <c r="H47" s="241"/>
    </row>
    <row r="48" spans="1:12" ht="14.45" customHeight="1" x14ac:dyDescent="0.25">
      <c r="A48" s="38"/>
      <c r="C48" s="120"/>
      <c r="D48" s="240"/>
      <c r="E48" s="240"/>
      <c r="F48" s="240"/>
      <c r="G48" s="240"/>
      <c r="H48" s="241"/>
    </row>
    <row r="49" spans="1:8" ht="14.45" customHeight="1" x14ac:dyDescent="0.25">
      <c r="A49" s="38"/>
      <c r="C49" s="120"/>
      <c r="D49" s="240"/>
      <c r="E49" s="240"/>
      <c r="F49" s="240"/>
      <c r="G49" s="240"/>
      <c r="H49" s="241"/>
    </row>
    <row r="50" spans="1:8" x14ac:dyDescent="0.25">
      <c r="A50" s="62" t="s">
        <v>204</v>
      </c>
      <c r="B50" s="63" t="s">
        <v>518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21" sqref="H21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45178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Родионова Л.А.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17800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74</v>
      </c>
    </row>
    <row r="7" spans="1:4" x14ac:dyDescent="0.25">
      <c r="A7" s="38"/>
      <c r="C7" s="101" t="s">
        <v>12</v>
      </c>
      <c r="D7" s="103">
        <f>КАГ!$B$14</f>
        <v>24580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45178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306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36" t="s">
        <v>413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401</v>
      </c>
      <c r="C17" s="136" t="s">
        <v>418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5" t="s">
        <v>324</v>
      </c>
      <c r="C18" s="136" t="s">
        <v>447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324</v>
      </c>
      <c r="C19" s="183" t="s">
        <v>465</v>
      </c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6" t="s">
        <v>324</v>
      </c>
      <c r="C20" s="136" t="s">
        <v>422</v>
      </c>
      <c r="D20" s="141">
        <v>1</v>
      </c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512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2" sqref="A2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1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306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2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2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2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2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1</v>
      </c>
      <c r="K49" s="116">
        <f>IF(ISNUMBER(SEARCH('Карта учёта'!$B$19,Расходка[[#This Row],[Наименование расходного материала]])),MAX($K$1:K48)+1,0)</f>
        <v>1</v>
      </c>
      <c r="L49" s="116">
        <f>IF(ISNUMBER(SEARCH('Карта учёта'!$B$20,Расходка[[#This Row],[Наименование расходного материала]])),MAX($L$1:L48)+1,0)</f>
        <v>1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1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2023-09-09T20:44:42Z</cp:lastPrinted>
  <dcterms:created xsi:type="dcterms:W3CDTF">2015-06-05T18:19:34Z</dcterms:created>
  <dcterms:modified xsi:type="dcterms:W3CDTF">2023-09-09T20:44:49Z</dcterms:modified>
</cp:coreProperties>
</file>