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Октябрь\"/>
    </mc:Choice>
  </mc:AlternateContent>
  <xr:revisionPtr revIDLastSave="0" documentId="13_ncr:1_{DB876086-FEB6-4841-9C41-279DCCC07DEC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7" i="1" l="1"/>
  <c r="E66" i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69" i="1"/>
  <c r="F70" i="1"/>
  <c r="G69" i="1"/>
  <c r="G70" i="1"/>
  <c r="H69" i="1"/>
  <c r="H70" i="1"/>
  <c r="I69" i="1"/>
  <c r="I70" i="1"/>
  <c r="J69" i="1"/>
  <c r="J70" i="1"/>
  <c r="K69" i="1"/>
  <c r="K70" i="1"/>
  <c r="L69" i="1"/>
  <c r="L70" i="1"/>
  <c r="M69" i="1"/>
  <c r="M70" i="1"/>
  <c r="N69" i="1"/>
  <c r="N70" i="1"/>
  <c r="O69" i="1"/>
  <c r="O70" i="1"/>
  <c r="P69" i="1"/>
  <c r="P70" i="1"/>
  <c r="Q69" i="1"/>
  <c r="Q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R72" i="1" l="1"/>
  <c r="R71" i="1"/>
  <c r="A10" i="9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AC63" i="1"/>
  <c r="AC60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0" i="1" l="1"/>
  <c r="AC64" i="1"/>
  <c r="P66" i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D69" i="1" l="1"/>
  <c r="AD67" i="1"/>
  <c r="Q67" i="1"/>
  <c r="Q68" i="1" s="1"/>
  <c r="AD68" i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1" i="1" l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9" i="1" l="1"/>
  <c r="AB67" i="1"/>
  <c r="O67" i="1"/>
  <c r="O68" i="1" s="1"/>
  <c r="AB68" i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1" i="1" l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W70" i="1" l="1"/>
  <c r="W67" i="1"/>
  <c r="W64" i="1"/>
  <c r="W56" i="1"/>
  <c r="W55" i="1"/>
  <c r="W59" i="1"/>
  <c r="W48" i="1"/>
  <c r="W40" i="1"/>
  <c r="W63" i="1"/>
  <c r="W53" i="1"/>
  <c r="W45" i="1"/>
  <c r="W42" i="1"/>
  <c r="W51" i="1"/>
  <c r="W61" i="1"/>
  <c r="W58" i="1"/>
  <c r="W66" i="1"/>
  <c r="W65" i="1"/>
  <c r="W46" i="1"/>
  <c r="W47" i="1"/>
  <c r="W39" i="1"/>
  <c r="W54" i="1"/>
  <c r="W44" i="1"/>
  <c r="W60" i="1"/>
  <c r="W50" i="1"/>
  <c r="W52" i="1"/>
  <c r="W41" i="1"/>
  <c r="W43" i="1"/>
  <c r="W49" i="1"/>
  <c r="W57" i="1"/>
  <c r="W62" i="1"/>
  <c r="W69" i="1"/>
  <c r="H68" i="1"/>
  <c r="U59" i="1" s="1"/>
  <c r="W72" i="1"/>
  <c r="W71" i="1"/>
  <c r="W68" i="1"/>
  <c r="U63" i="1"/>
  <c r="U55" i="1"/>
  <c r="U47" i="1"/>
  <c r="U67" i="1"/>
  <c r="V69" i="1"/>
  <c r="V68" i="1"/>
  <c r="I67" i="1"/>
  <c r="I68" i="1" s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U61" i="1" l="1"/>
  <c r="U62" i="1"/>
  <c r="U43" i="1"/>
  <c r="U52" i="1"/>
  <c r="U49" i="1"/>
  <c r="U69" i="1"/>
  <c r="U53" i="1"/>
  <c r="U41" i="1"/>
  <c r="U58" i="1"/>
  <c r="U48" i="1"/>
  <c r="U54" i="1"/>
  <c r="U46" i="1"/>
  <c r="U39" i="1"/>
  <c r="U56" i="1"/>
  <c r="U40" i="1"/>
  <c r="U50" i="1"/>
  <c r="U60" i="1"/>
  <c r="U64" i="1"/>
  <c r="U66" i="1"/>
  <c r="U42" i="1"/>
  <c r="U44" i="1"/>
  <c r="U65" i="1"/>
  <c r="U51" i="1"/>
  <c r="U45" i="1"/>
  <c r="U57" i="1"/>
  <c r="U72" i="1"/>
  <c r="U71" i="1"/>
  <c r="U70" i="1"/>
  <c r="U68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7" i="1" l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S57" i="1" s="1"/>
  <c r="S69" i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37" i="1"/>
  <c r="S34" i="1"/>
  <c r="S33" i="1"/>
  <c r="S24" i="1" l="1"/>
  <c r="S14" i="1"/>
  <c r="S58" i="1"/>
  <c r="S32" i="1"/>
  <c r="S17" i="1"/>
  <c r="S26" i="1"/>
  <c r="S22" i="1"/>
  <c r="S27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X39" i="1" s="1"/>
  <c r="S70" i="1"/>
  <c r="X42" i="1"/>
  <c r="X58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X65" i="1" l="1"/>
  <c r="X48" i="1"/>
  <c r="X69" i="1"/>
  <c r="X60" i="1"/>
  <c r="X53" i="1"/>
  <c r="X64" i="1"/>
  <c r="X62" i="1"/>
  <c r="X63" i="1"/>
  <c r="X44" i="1"/>
  <c r="X50" i="1"/>
  <c r="X41" i="1"/>
  <c r="X43" i="1"/>
  <c r="X40" i="1"/>
  <c r="X57" i="1"/>
  <c r="X45" i="1"/>
  <c r="X55" i="1"/>
  <c r="X67" i="1"/>
  <c r="X56" i="1"/>
  <c r="X61" i="1"/>
  <c r="X54" i="1"/>
  <c r="X49" i="1"/>
  <c r="X52" i="1"/>
  <c r="X47" i="1"/>
  <c r="X59" i="1"/>
  <c r="X46" i="1"/>
  <c r="X51" i="1"/>
  <c r="X66" i="1"/>
  <c r="X71" i="1"/>
  <c r="X72" i="1"/>
  <c r="X68" i="1"/>
  <c r="X70" i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9" i="1" l="1"/>
  <c r="AA66" i="1"/>
  <c r="AA68" i="1"/>
  <c r="N67" i="1"/>
  <c r="N68" i="1" s="1"/>
  <c r="G62" i="1"/>
  <c r="G63" i="1" s="1"/>
  <c r="M51" i="1"/>
  <c r="M52" i="1" s="1"/>
  <c r="M53" i="1" s="1"/>
  <c r="L50" i="1"/>
  <c r="AA72" i="1" l="1"/>
  <c r="AA71" i="1"/>
  <c r="AA67" i="1"/>
  <c r="AA70" i="1"/>
  <c r="G64" i="1"/>
  <c r="M54" i="1"/>
  <c r="M55" i="1" s="1"/>
  <c r="L51" i="1"/>
  <c r="L52" i="1" s="1"/>
  <c r="L53" i="1" s="1"/>
  <c r="G65" i="1" l="1"/>
  <c r="M56" i="1"/>
  <c r="M57" i="1" s="1"/>
  <c r="L54" i="1"/>
  <c r="G66" i="1" l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G67" i="1"/>
  <c r="Y68" i="1"/>
  <c r="M61" i="1"/>
  <c r="Y56" i="1"/>
  <c r="Y62" i="1"/>
  <c r="Y59" i="1" l="1"/>
  <c r="Y58" i="1"/>
  <c r="Y64" i="1"/>
  <c r="Y20" i="1"/>
  <c r="Y60" i="1"/>
  <c r="Y63" i="1"/>
  <c r="Y57" i="1"/>
  <c r="Y61" i="1"/>
  <c r="Y65" i="1"/>
  <c r="Y66" i="1"/>
  <c r="G68" i="1"/>
  <c r="T3" i="1" s="1"/>
  <c r="T38" i="1"/>
  <c r="T12" i="1"/>
  <c r="T72" i="1"/>
  <c r="Y72" i="1"/>
  <c r="Y71" i="1"/>
  <c r="Y67" i="1"/>
  <c r="Y69" i="1"/>
  <c r="Y70" i="1"/>
  <c r="T63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T21" i="1" l="1"/>
  <c r="T18" i="1"/>
  <c r="T13" i="1"/>
  <c r="T48" i="1"/>
  <c r="T27" i="1"/>
  <c r="T28" i="1"/>
  <c r="T22" i="1"/>
  <c r="T67" i="1"/>
  <c r="T45" i="1"/>
  <c r="T61" i="1"/>
  <c r="T66" i="1"/>
  <c r="T25" i="1"/>
  <c r="T57" i="1"/>
  <c r="T43" i="1"/>
  <c r="T15" i="1"/>
  <c r="T20" i="1"/>
  <c r="T37" i="1"/>
  <c r="T44" i="1"/>
  <c r="T5" i="1"/>
  <c r="T70" i="1"/>
  <c r="T69" i="1"/>
  <c r="T55" i="1"/>
  <c r="T32" i="1"/>
  <c r="T8" i="1"/>
  <c r="T6" i="1"/>
  <c r="T36" i="1"/>
  <c r="T41" i="1"/>
  <c r="T10" i="1"/>
  <c r="T47" i="1"/>
  <c r="T31" i="1"/>
  <c r="T35" i="1"/>
  <c r="T34" i="1"/>
  <c r="T65" i="1"/>
  <c r="T71" i="1"/>
  <c r="T64" i="1"/>
  <c r="T14" i="1"/>
  <c r="T42" i="1"/>
  <c r="T50" i="1"/>
  <c r="T9" i="1"/>
  <c r="T59" i="1"/>
  <c r="T62" i="1"/>
  <c r="T17" i="1"/>
  <c r="T60" i="1"/>
  <c r="T56" i="1"/>
  <c r="T4" i="1"/>
  <c r="T26" i="1"/>
  <c r="T53" i="1"/>
  <c r="T58" i="1"/>
  <c r="T49" i="1"/>
  <c r="T51" i="1"/>
  <c r="T24" i="1"/>
  <c r="T39" i="1"/>
  <c r="T19" i="1"/>
  <c r="T54" i="1"/>
  <c r="T46" i="1"/>
  <c r="T11" i="1"/>
  <c r="T29" i="1"/>
  <c r="T68" i="1"/>
  <c r="T52" i="1"/>
  <c r="T33" i="1"/>
  <c r="T7" i="1"/>
  <c r="T40" i="1"/>
  <c r="T23" i="1"/>
  <c r="T16" i="1"/>
  <c r="T30" i="1"/>
  <c r="M63" i="1"/>
  <c r="M64" i="1" s="1"/>
  <c r="M65" i="1" s="1"/>
  <c r="M66" i="1" l="1"/>
  <c r="M67" i="1" l="1"/>
  <c r="M68" i="1" l="1"/>
  <c r="Z40" i="1"/>
  <c r="Z30" i="1"/>
  <c r="Z15" i="1"/>
  <c r="Z68" i="1"/>
  <c r="Z27" i="1"/>
  <c r="Z35" i="1"/>
  <c r="Z16" i="1"/>
  <c r="Z70" i="1"/>
  <c r="Z4" i="1"/>
  <c r="Z54" i="1"/>
  <c r="Z64" i="1"/>
  <c r="Z60" i="1"/>
  <c r="AC67" i="1"/>
  <c r="P68" i="1"/>
  <c r="AC68" i="1" s="1"/>
  <c r="AC72" i="1"/>
  <c r="Z7" i="1" l="1"/>
  <c r="Z25" i="1"/>
  <c r="Z44" i="1"/>
  <c r="Z3" i="1"/>
  <c r="Z57" i="1"/>
  <c r="Z51" i="1"/>
  <c r="Z59" i="1"/>
  <c r="Z49" i="1"/>
  <c r="Z67" i="1"/>
  <c r="Z21" i="1"/>
  <c r="Z47" i="1"/>
  <c r="Z24" i="1"/>
  <c r="Z23" i="1"/>
  <c r="Z32" i="1"/>
  <c r="Z62" i="1"/>
  <c r="Z45" i="1"/>
  <c r="Z43" i="1"/>
  <c r="Z10" i="1"/>
  <c r="Z34" i="1"/>
  <c r="Z55" i="1"/>
  <c r="Z20" i="1"/>
  <c r="Z19" i="1"/>
  <c r="Z65" i="1"/>
  <c r="Z29" i="1"/>
  <c r="Z46" i="1"/>
  <c r="Z36" i="1"/>
  <c r="Z6" i="1"/>
  <c r="Z58" i="1"/>
  <c r="Z17" i="1"/>
  <c r="Z5" i="1"/>
  <c r="Z9" i="1"/>
  <c r="Z37" i="1"/>
  <c r="Z50" i="1"/>
  <c r="Z39" i="1"/>
  <c r="Z38" i="1"/>
  <c r="Z53" i="1"/>
  <c r="Z31" i="1"/>
  <c r="Z33" i="1"/>
  <c r="Z26" i="1"/>
  <c r="Z12" i="1"/>
  <c r="Z56" i="1"/>
  <c r="Z11" i="1"/>
  <c r="Z52" i="1"/>
  <c r="Z61" i="1"/>
  <c r="Z42" i="1"/>
  <c r="Z18" i="1"/>
  <c r="Z8" i="1"/>
  <c r="Z28" i="1"/>
  <c r="Z14" i="1"/>
  <c r="Z63" i="1"/>
  <c r="Z22" i="1"/>
  <c r="Z13" i="1"/>
  <c r="Z48" i="1"/>
  <c r="Z41" i="1"/>
  <c r="Z66" i="1"/>
  <c r="Z72" i="1"/>
  <c r="Z71" i="1"/>
  <c r="Z69" i="1"/>
  <c r="AC70" i="1"/>
  <c r="AC71" i="1"/>
  <c r="AC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<sst xmlns="http://schemas.openxmlformats.org/spreadsheetml/2006/main" count="874" uniqueCount="529">
  <si>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</si>
  <si>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</si>
  <si>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</si>
  <si>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</si>
  <si>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</si>
  <si>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</si>
  <si>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</si>
  <si>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</si>
  <si>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</si>
  <si>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</si>
  <si>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</si>
  <si>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</si>
  <si>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</si>
  <si>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</si>
  <si>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</si>
  <si>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</si>
  <si>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</si>
  <si>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</si>
  <si>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</si>
  <si>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</si>
  <si>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</si>
  <si>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</si>
  <si>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</si>
  <si>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</si>
  <si>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</si>
  <si>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</si>
  <si>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</si>
  <si>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</si>
  <si>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</si>
  <si>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</si>
  <si>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</si>
  <si>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</si>
  <si>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</si>
  <si>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</si>
  <si>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</si>
  <si>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</si>
  <si>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</si>
  <si>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</si>
  <si>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</si>
  <si>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</si>
  <si>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</si>
  <si>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</si>
  <si>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</si>
  <si>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</si>
  <si>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</si>
  <si>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</si>
  <si>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</si>
  <si>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</si>
  <si>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</si>
  <si>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</si>
  <si>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</si>
  <si>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</si>
  <si>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</si>
  <si>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</si>
  <si>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</si>
  <si>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</si>
  <si>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</si>
  <si>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</si>
  <si>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</si>
  <si>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</si>
  <si>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</si>
  <si>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</si>
  <si>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</si>
  <si>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</si>
  <si>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</si>
  <si>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</si>
  <si>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</si>
  <si>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</si>
  <si>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</si>
  <si>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</si>
  <si>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</si>
  <si>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</si>
  <si>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</si>
  <si>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</si>
  <si>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</si>
  <si>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</si>
  <si>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</si>
  <si>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</si>
  <si>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</si>
  <si>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</si>
  <si>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</si>
  <si>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</si>
  <si>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</si>
  <si>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</si>
  <si>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</si>
  <si>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</si>
  <si>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</si>
  <si>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</si>
  <si>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</si>
  <si>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</si>
  <si>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</si>
  <si>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</si>
  <si>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</si>
  <si>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</si>
  <si>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</si>
  <si>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</si>
  <si>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</si>
  <si>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</si>
  <si>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</si>
  <si>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</si>
  <si>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</si>
  <si>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</si>
  <si>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</si>
  <si>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</si>
  <si>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</si>
  <si>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</si>
  <si>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</si>
  <si>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</si>
  <si>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</si>
  <si>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</si>
  <si>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</si>
  <si>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</si>
  <si>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</si>
  <si>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</si>
  <si>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</si>
  <si>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</si>
  <si>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</si>
  <si>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</si>
  <si>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</si>
  <si>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</si>
  <si>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</si>
  <si>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</si>
  <si>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</si>
  <si>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</si>
  <si>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</si>
  <si>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</si>
  <si>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</si>
  <si>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</si>
  <si>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</si>
  <si>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</si>
  <si>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</si>
  <si>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</si>
  <si>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</si>
  <si>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</si>
  <si>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</si>
  <si>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</si>
  <si>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</si>
  <si>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</si>
  <si>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</si>
  <si>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</si>
  <si>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</si>
  <si>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</si>
  <si>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</si>
  <si>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</si>
  <si>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</si>
  <si>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</si>
  <si>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</si>
  <si>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</si>
  <si>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</si>
  <si>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</si>
  <si>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</si>
  <si>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</si>
  <si>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</si>
  <si>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</si>
  <si>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</si>
  <si>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</si>
  <si>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</si>
  <si>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</si>
  <si>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</si>
  <si>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</si>
  <si>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</si>
  <si>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</si>
  <si>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</si>
  <si>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</si>
  <si>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</si>
  <si>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</si>
  <si>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</si>
  <si>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</si>
  <si>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</si>
  <si>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</si>
  <si>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</si>
  <si>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</si>
  <si>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</si>
  <si>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</si>
  <si>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</si>
  <si>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</si>
  <si>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</si>
  <si>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</si>
  <si>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</si>
  <si>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</si>
  <si>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</si>
  <si>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</si>
  <si>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</si>
  <si>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</si>
  <si>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</si>
  <si>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</si>
  <si>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</si>
  <si>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</si>
  <si>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</si>
  <si>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</si>
  <si>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</si>
  <si>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</si>
  <si>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</si>
  <si>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</si>
  <si>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</si>
  <si>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</si>
  <si>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</si>
  <si>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</si>
  <si>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</si>
  <si>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</si>
  <si>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</si>
  <si>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</si>
  <si>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</si>
  <si>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</si>
  <si>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</si>
  <si>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</si>
  <si>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</si>
  <si>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</si>
  <si>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</si>
  <si>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</si>
  <si>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</si>
  <si>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</si>
  <si>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</si>
  <si>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</si>
  <si>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</si>
  <si>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</si>
  <si>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</si>
  <si>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</si>
  <si>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</si>
  <si>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</si>
  <si>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</si>
  <si>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</si>
  <si>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</si>
  <si>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</si>
  <si>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</si>
  <si>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</si>
  <si>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</si>
  <si>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</si>
  <si>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</si>
  <si>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</si>
  <si>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</si>
  <si>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</si>
  <si>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</si>
  <si>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</si>
  <si>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</si>
  <si>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</si>
  <si>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</si>
  <si>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</si>
  <si>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</si>
  <si>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</si>
  <si>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</si>
  <si>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</si>
  <si>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</si>
  <si>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</si>
  <si>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</si>
  <si>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</si>
  <si>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</si>
  <si>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</si>
  <si>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</si>
  <si>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</si>
  <si>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</si>
  <si>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</si>
  <si>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</si>
  <si>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</si>
  <si>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</si>
  <si>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</si>
  <si>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</si>
  <si>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</si>
  <si>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</si>
  <si>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</si>
  <si>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</si>
  <si>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</si>
  <si>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</si>
  <si>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</si>
  <si>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</si>
  <si>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</si>
  <si>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</si>
  <si>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</si>
  <si>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</si>
  <si>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</si>
  <si>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</si>
  <si>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</si>
  <si>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</si>
  <si>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</si>
  <si>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</si>
  <si>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</si>
  <si>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</si>
  <si>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</si>
  <si>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</si>
  <si>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</si>
  <si>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</si>
  <si>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</si>
  <si>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</si>
  <si>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</si>
  <si>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</si>
  <si>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</si>
  <si>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</si>
  <si>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</si>
  <si>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</si>
  <si>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</si>
  <si>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</si>
  <si>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</si>
  <si>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</si>
  <si>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</si>
  <si>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</si>
  <si>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</si>
  <si>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</si>
  <si>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</si>
  <si>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</si>
  <si>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</si>
  <si>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</si>
  <si>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</si>
  <si>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</si>
  <si>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</si>
  <si>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</si>
  <si>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</si>
  <si>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</si>
  <si>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</si>
  <si>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</si>
  <si>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</si>
  <si>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</si>
  <si>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</si>
  <si>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</si>
  <si>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</si>
  <si>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</si>
  <si>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</si>
  <si>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</si>
  <si>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</si>
  <si>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</si>
  <si>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</si>
  <si>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</si>
  <si>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</si>
  <si>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</si>
  <si>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</si>
  <si>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</si>
  <si>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</si>
  <si>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</si>
  <si>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</si>
  <si>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</si>
  <si>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</si>
  <si>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</si>
  <si>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</si>
  <si>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</si>
  <si>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</si>
  <si>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</si>
  <si>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</si>
  <si>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</si>
  <si>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</si>
  <si>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</si>
  <si>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</si>
  <si>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</si>
  <si>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</si>
  <si>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</si>
  <si>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</si>
  <si>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</si>
  <si>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</si>
  <si>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</si>
  <si>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</si>
  <si>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</si>
  <si>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</si>
  <si>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</si>
  <si>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</si>
  <si>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</si>
  <si>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</si>
  <si>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</si>
  <si>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</si>
  <si>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</si>
  <si>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</si>
  <si>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</si>
  <si>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</si>
  <si>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</si>
  <si>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</si>
  <si>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</si>
  <si>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</si>
  <si>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</si>
  <si>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</si>
  <si>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</si>
  <si>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</si>
  <si>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</si>
  <si>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</si>
  <si>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</si>
  <si>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</si>
  <si>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</si>
  <si>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</si>
  <si>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</si>
  <si>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</si>
  <si>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</si>
  <si>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</si>
  <si>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</si>
  <si>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</si>
  <si>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</si>
  <si>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</si>
  <si>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</si>
  <si>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</si>
  <si>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</si>
  <si>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</si>
  <si>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</si>
  <si>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</si>
  <si>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</si>
  <si>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</si>
  <si>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</si>
  <si>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</si>
  <si>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</si>
  <si>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</si>
  <si>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</si>
  <si>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</si>
  <si>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</si>
  <si>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</si>
  <si>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</si>
  <si>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</si>
  <si>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</si>
  <si>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</si>
  <si>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</si>
  <si>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</si>
  <si>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</si>
  <si>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</si>
  <si>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</si>
  <si>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</si>
  <si>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</si>
  <si>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</si>
  <si>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</si>
  <si>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</si>
  <si>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</si>
  <si>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</si>
  <si>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</si>
  <si>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</si>
  <si>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</si>
  <si>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</si>
  <si>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</si>
  <si>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</si>
  <si>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</si>
  <si>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</si>
  <si>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</si>
  <si>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</si>
  <si>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</si>
  <si>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</si>
  <si>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</si>
  <si>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</si>
  <si>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</si>
  <si>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</si>
  <si>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</si>
  <si>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</si>
  <si>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</si>
  <si>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</si>
  <si>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</si>
  <si>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</si>
  <si>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</si>
  <si>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</si>
  <si>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</si>
  <si>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</si>
  <si>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</si>
  <si>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</si>
  <si>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</si>
  <si>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</si>
  <si>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</si>
  <si>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</si>
  <si>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</si>
  <si>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</si>
  <si>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</si>
  <si>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</si>
  <si>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</si>
  <si>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</si>
  <si>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</si>
  <si>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</si>
  <si>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</si>
  <si>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</si>
  <si>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</si>
  <si>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</si>
  <si>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</si>
  <si>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</si>
  <si>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</si>
  <si>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</si>
  <si>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</si>
  <si>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</si>
  <si>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</si>
  <si>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</si>
  <si>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</si>
  <si>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</si>
  <si>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</si>
  <si>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</si>
  <si>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</si>
  <si>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</si>
  <si>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</si>
  <si>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</si>
  <si>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</si>
  <si>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</si>
  <si>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</si>
  <si>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</si>
  <si>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</si>
  <si>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</si>
  <si>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</si>
  <si>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</si>
  <si>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</si>
  <si>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</si>
  <si>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</si>
  <si>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</si>
  <si>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</si>
  <si>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</si>
  <si>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</si>
  <si>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</si>
  <si>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</si>
  <si>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</si>
  <si>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</si>
  <si>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</si>
  <si>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</si>
  <si>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</si>
  <si>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</si>
  <si>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</si>
  <si>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</si>
  <si>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</si>
  <si>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</si>
  <si>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</si>
  <si>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</si>
  <si>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</si>
  <si>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</si>
  <si>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</si>
  <si>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</si>
  <si>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</si>
  <si>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</si>
  <si>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</si>
  <si>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</si>
  <si>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</si>
  <si>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</si>
  <si>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</si>
  <si>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100 ml</t>
  </si>
  <si>
    <t>Launcher 6F AL 3</t>
  </si>
  <si>
    <t xml:space="preserve">Заведующий отделения: Д.В. Карчевский </t>
  </si>
  <si>
    <t>проходим, неровности контуров</t>
  </si>
  <si>
    <t>Lepu Medical Balancium</t>
  </si>
  <si>
    <t>17:36</t>
  </si>
  <si>
    <t>Кормаков А.Н.</t>
  </si>
  <si>
    <t>Правый</t>
  </si>
  <si>
    <t xml:space="preserve">стеноз устья 50%, тотальная окклюзия на уровне проксимального сегмента, субокклюзирующий стеноз среднего сегмента, неровности контуров дистального сегмента. Антеградный кровоток TIMI 0. Слабые внутрисистемные колатерали в ср/сегмент. Выраженные межсистемные коллатерали из бассейна ПКА с ретроградным контрастированием дистального и среднего сегментов. </t>
  </si>
  <si>
    <t>стеноз устья 30%, неровности контуров проксимального сегмента, стеноз на уровне среднего сегмента 80%, стеноз дистального сегмента 30%. Антеградный кровоток TIMI III</t>
  </si>
  <si>
    <t>стенозы проксимального сегмента 40%, стенозы среднего сегмента 50%, стеноз дистального сегмента 40%, стеноз в зоне "креста" ПКА 70%. Стеноз устья 40%, неровности контуров прокс/3 ЗМЖВ.  Антеградный кровоток TIMI III.</t>
  </si>
  <si>
    <t xml:space="preserve">Совместно с д/кардиологом: с учетом клинических данных, ЭКГ и КАГ рекомендована ЧКВ ПНА в экстренном порядке. </t>
  </si>
  <si>
    <t>Устье ствола ЛКА катетеризировано проводниковым катетером Launcher EBU 4/0 6Fr. Коронарный проводник Fielder XT-A удалось провести в  дистальный сегмент ПНА. Реканализация выполнена БК Колибри 1.5-15, давлением 16 атм.  В зону нестабильных значимых стенозов среднего и проксимального сегментов ПНА последовательно с оверлаппингом  позиционированы и имплантированын DES Resolute Integtity 3.0-34 мм, DES Resolute Integtity 3.5-38 мм и DES Resolute Integtity 3.5-15  мм, давлением 16  атм. Постдилатация и оптимизация стентов БК NC Колибри 3.5-15, давлением 16 - 18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III. Ангиографический удовлетворительный. Пациент в стабильном состоянии транспортируется в ПРИТ для дальнейшего наблюдения и лечения.</t>
  </si>
  <si>
    <t>1) Строгий контроль места пункции, повязка  на руке до 6 ч.</t>
  </si>
  <si>
    <t>300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</si>
</sst>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41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5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4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4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5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4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5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72" totalsRowShown="0">
  <sortState xmlns:xlrd2="http://schemas.microsoft.com/office/spreadsheetml/2017/richdata2" ref="A2:C68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72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55" sqref="N55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45202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0.82638888888888884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0.83333333333333337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 x14ac:dyDescent="0.3">
      <c r="A11" s="89" t="s">
        <v>192</v>
      </c>
      <c r="B11" s="201" t="s">
        <v>520</v>
      </c>
      <c r="C11" s="8"/>
      <c r="D11" s="95" t="s">
        <v>170</v>
      </c>
      <c r="E11" s="93"/>
      <c r="F11" s="93"/>
      <c r="G11" s="24" t="s">
        <v>366</v>
      </c>
      <c r="H11" s="26"/>
    </row>
    <row r="12" spans="1:8" ht="16.5" thickTop="1" x14ac:dyDescent="0.25">
      <c r="A12" s="81" t="s">
        <v>8</v>
      </c>
      <c r="B12" s="82">
        <v>19389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70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27137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519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19100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36.29</v>
      </c>
    </row>
    <row r="18" spans="1:8" ht="14.45" customHeight="1" x14ac:dyDescent="0.25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517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20" t="s">
        <v>522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523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525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K29" sqref="K29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1">
        <v>3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3</v>
      </c>
      <c r="H11" s="39"/>
    </row>
    <row r="12" spans="1:8" ht="18.75" x14ac:dyDescent="0.25">
      <c r="A12" s="75" t="s">
        <v>191</v>
      </c>
      <c r="B12" s="20">
        <f>КАГ!B8</f>
        <v>45202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0.83333333333333337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0.88194444444444453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4.861111111111116E-2</v>
      </c>
      <c r="D15" s="95" t="s">
        <v>170</v>
      </c>
      <c r="E15" s="93"/>
      <c r="F15" s="93"/>
      <c r="G15" s="80" t="str">
        <f>КАГ!G11</f>
        <v>Соболев Д.А.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Кормаков А.Н.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19389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70</v>
      </c>
      <c r="H18" s="39"/>
    </row>
    <row r="19" spans="1:8" ht="14.45" customHeight="1" x14ac:dyDescent="0.25">
      <c r="A19" s="15" t="s">
        <v>12</v>
      </c>
      <c r="B19" s="68">
        <f>КАГ!B14</f>
        <v>27137</v>
      </c>
      <c r="C19" s="69"/>
      <c r="D19" s="69"/>
      <c r="E19" s="69"/>
      <c r="F19" s="69"/>
      <c r="G19" s="166" t="s">
        <v>402</v>
      </c>
      <c r="H19" s="181" t="str">
        <f>КАГ!H15</f>
        <v>17:36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19100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36.29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526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45" t="s">
        <v>527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528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F13" sqref="F13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45202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Кормаков А.Н.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19389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70</v>
      </c>
    </row>
    <row r="7" spans="1:4" x14ac:dyDescent="0.25">
      <c r="A7" s="38"/>
      <c r="C7" s="101" t="s">
        <v>12</v>
      </c>
      <c r="D7" s="103">
        <f>КАГ!$B$14</f>
        <v>27137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45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45202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327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377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406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401</v>
      </c>
      <c r="C17" s="183" t="s">
        <v>422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476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324</v>
      </c>
      <c r="C19" s="136" t="s">
        <v>464</v>
      </c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324</v>
      </c>
      <c r="C20" s="136" t="s">
        <v>422</v>
      </c>
      <c r="D20" s="141">
        <v>1</v>
      </c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516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6" zoomScaleNormal="100" workbookViewId="0">
      <selection activeCell="C46" sqref="C46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Fielder XT-A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1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1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3</v>
      </c>
      <c r="C46" t="s">
        <v>518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6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6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6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" t="s">
        <v>278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BMS, Integtity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7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7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7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Calipso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DES, Calipso</v>
      </c>
      <c r="AB48" s="115" t="str">
        <f>IFERROR(INDEX(Расходка[Наименование расходного материала],MATCH(Расходка[[#This Row],[№]],Поиск_расходки[Индекс11],0)),"")</f>
        <v>DES, Calipso</v>
      </c>
      <c r="AC48" s="115" t="str">
        <f>IFERROR(INDEX(Расходка[Наименование расходного материала],MATCH(Расходка[[#This Row],[№]],Поиск_расходки[Индекс12],0)),"")</f>
        <v>DES, Calipso</v>
      </c>
      <c r="AD48" s="115" t="str">
        <f>IFERROR(INDEX(Расходка[Наименование расходного материала],MATCH(Расходка[[#This Row],[№]],Поиск_расходки[Индекс13],0)),"")</f>
        <v>DES, Calipso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NanoMed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DES, NanoMed</v>
      </c>
      <c r="AB49" s="115" t="str">
        <f>IFERROR(INDEX(Расходка[Наименование расходного материала],MATCH(Расходка[[#This Row],[№]],Поиск_расходки[Индекс11],0)),"")</f>
        <v>DES, NanoMed</v>
      </c>
      <c r="AC49" s="115" t="str">
        <f>IFERROR(INDEX(Расходка[Наименование расходного материала],MATCH(Расходка[[#This Row],[№]],Поиск_расходки[Индекс12],0)),"")</f>
        <v>DES, NanoMed</v>
      </c>
      <c r="AD49" s="115" t="str">
        <f>IFERROR(INDEX(Расходка[Наименование расходного материала],MATCH(Расходка[[#This Row],[№]],Поиск_расходки[Индекс13],0)),"")</f>
        <v>DES, NanoMed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s="131" t="s">
        <v>324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1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1</v>
      </c>
      <c r="M50" s="116">
        <f>IF(ISNUMBER(SEARCH('Карта учёта'!$B$20,Расходка[[#This Row],[Наименование расходного материала]])),MAX($M$1:M49)+1,0)</f>
        <v>1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0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0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0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t="s">
        <v>358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1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1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1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s="162" t="s">
        <v>389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Firehawk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2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2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2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6</v>
      </c>
      <c r="C53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3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3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3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325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4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4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4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95</v>
      </c>
      <c r="C55" s="1" t="s">
        <v>344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5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5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5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351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352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515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1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328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329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330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331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4</v>
      </c>
      <c r="C66" t="s">
        <v>341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6" s="4" t="s">
        <v>6</v>
      </c>
      <c r="AG66" s="4" t="s">
        <v>462</v>
      </c>
    </row>
    <row r="67" spans="1:33" x14ac:dyDescent="0.25">
      <c r="A67">
        <v>66</v>
      </c>
      <c r="B67" t="s">
        <v>4</v>
      </c>
      <c r="C67" t="s">
        <v>340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7" s="4" t="s">
        <v>6</v>
      </c>
      <c r="AG67" s="4" t="s">
        <v>463</v>
      </c>
    </row>
    <row r="68" spans="1:33" x14ac:dyDescent="0.25">
      <c r="A68">
        <v>67</v>
      </c>
      <c r="B68" t="s">
        <v>301</v>
      </c>
      <c r="C68" s="1" t="s">
        <v>332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68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68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68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68" s="4" t="s">
        <v>6</v>
      </c>
      <c r="AG68" s="4" t="s">
        <v>464</v>
      </c>
    </row>
    <row r="69" spans="1:33" x14ac:dyDescent="0.25">
      <c r="A69">
        <v>68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A70">
        <v>69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>Hunter® 6F</v>
      </c>
      <c r="S71" s="200" t="str">
        <f>IFERROR(INDEX(Расходка[Наименование расходного материала],MATCH(Расходка[[#This Row],[№]],Поиск_расходки[Индекс2],0)),"")</f>
        <v>Hunter® 6F</v>
      </c>
      <c r="T71" s="200" t="str">
        <f>IFERROR(INDEX(Расходка[Наименование расходного материала],MATCH(Расходка[[#This Row],[№]],Поиск_расходки[Индекс3],0)),"")</f>
        <v>Hunter® 6F</v>
      </c>
      <c r="U71" s="200" t="str">
        <f>IFERROR(INDEX(Расходка[Наименование расходного материала],MATCH(Расходка[[#This Row],[№]],Поиск_расходки[Индекс4],0)),"")</f>
        <v>Hunter® 6F</v>
      </c>
      <c r="V71" s="200">
        <f>IFERROR(INDEX(Расходка[Наименование расходного материала],MATCH(Расходка[[#This Row],[№]],Поиск_расходки[Индекс5],0)),"")</f>
        <v>0</v>
      </c>
      <c r="W71" s="200" t="str">
        <f>IFERROR(INDEX(Расходка[Наименование расходного материала],MATCH(Расходка[[#This Row],[№]],Поиск_расходки[Индекс6],0)),"")</f>
        <v>Hunter® 6F</v>
      </c>
      <c r="X71" s="200" t="str">
        <f>IFERROR(INDEX(Расходка[Наименование расходного материала],MATCH(Расходка[[#This Row],[№]],Поиск_расходки[Индекс7],0)),"")</f>
        <v>Hunter® 6F</v>
      </c>
      <c r="Y71" s="200" t="str">
        <f>IFERROR(INDEX(Расходка[Наименование расходного материала],MATCH(Расходка[[#This Row],[№]],Поиск_расходки[Индекс8],0)),"")</f>
        <v>Hunter® 6F</v>
      </c>
      <c r="Z71" s="200" t="str">
        <f>IFERROR(INDEX(Расходка[Наименование расходного материала],MATCH(Расходка[[#This Row],[№]],Поиск_расходки[Индекс9],0)),"")</f>
        <v>Hunter® 6F</v>
      </c>
      <c r="AA71" s="200">
        <f>IFERROR(INDEX(Расходка[Наименование расходного материала],MATCH(Расходка[[#This Row],[№]],Поиск_расходки[Индекс10],0)),"")</f>
        <v>0</v>
      </c>
      <c r="AB71" s="200">
        <f>IFERROR(INDEX(Расходка[Наименование расходного материала],MATCH(Расходка[[#This Row],[№]],Поиск_расходки[Индекс11],0)),"")</f>
        <v>0</v>
      </c>
      <c r="AC71" s="200">
        <f>IFERROR(INDEX(Расходка[Наименование расходного материала],MATCH(Расходка[[#This Row],[№]],Поиск_расходки[Индекс12],0)),"")</f>
        <v>0</v>
      </c>
      <c r="AD71" s="200">
        <f>IFERROR(INDEX(Расходка[Наименование расходного материала],MATCH(Расходка[[#This Row],[№]],Поиск_расходки[Индекс13],0)),"")</f>
        <v>0</v>
      </c>
      <c r="AF71" s="4" t="s">
        <v>6</v>
      </c>
      <c r="AG71" s="4" t="s">
        <v>421</v>
      </c>
    </row>
    <row r="72" spans="1:33" x14ac:dyDescent="0.25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>Hunter® 6F</v>
      </c>
      <c r="S72" s="200" t="str">
        <f>IFERROR(INDEX(Расходка[Наименование расходного материала],MATCH(Расходка[[#This Row],[№]],Поиск_расходки[Индекс2],0)),"")</f>
        <v>Hunter® 6F</v>
      </c>
      <c r="T72" s="200" t="str">
        <f>IFERROR(INDEX(Расходка[Наименование расходного материала],MATCH(Расходка[[#This Row],[№]],Поиск_расходки[Индекс3],0)),"")</f>
        <v>Hunter® 6F</v>
      </c>
      <c r="U72" s="200" t="str">
        <f>IFERROR(INDEX(Расходка[Наименование расходного материала],MATCH(Расходка[[#This Row],[№]],Поиск_расходки[Индекс4],0)),"")</f>
        <v>Hunter® 6F</v>
      </c>
      <c r="V72" s="200">
        <f>IFERROR(INDEX(Расходка[Наименование расходного материала],MATCH(Расходка[[#This Row],[№]],Поиск_расходки[Индекс5],0)),"")</f>
        <v>0</v>
      </c>
      <c r="W72" s="200" t="str">
        <f>IFERROR(INDEX(Расходка[Наименование расходного материала],MATCH(Расходка[[#This Row],[№]],Поиск_расходки[Индекс6],0)),"")</f>
        <v>Hunter® 6F</v>
      </c>
      <c r="X72" s="200" t="str">
        <f>IFERROR(INDEX(Расходка[Наименование расходного материала],MATCH(Расходка[[#This Row],[№]],Поиск_расходки[Индекс7],0)),"")</f>
        <v>Hunter® 6F</v>
      </c>
      <c r="Y72" s="200" t="str">
        <f>IFERROR(INDEX(Расходка[Наименование расходного материала],MATCH(Расходка[[#This Row],[№]],Поиск_расходки[Индекс8],0)),"")</f>
        <v>Hunter® 6F</v>
      </c>
      <c r="Z72" s="200" t="str">
        <f>IFERROR(INDEX(Расходка[Наименование расходного материала],MATCH(Расходка[[#This Row],[№]],Поиск_расходки[Индекс9],0)),"")</f>
        <v>Hunter® 6F</v>
      </c>
      <c r="AA72" s="200">
        <f>IFERROR(INDEX(Расходка[Наименование расходного материала],MATCH(Расходка[[#This Row],[№]],Поиск_расходки[Индекс10],0)),"")</f>
        <v>0</v>
      </c>
      <c r="AB72" s="200">
        <f>IFERROR(INDEX(Расходка[Наименование расходного материала],MATCH(Расходка[[#This Row],[№]],Поиск_расходки[Индекс11],0)),"")</f>
        <v>0</v>
      </c>
      <c r="AC72" s="200">
        <f>IFERROR(INDEX(Расходка[Наименование расходного материала],MATCH(Расходка[[#This Row],[№]],Поиск_расходки[Индекс12],0)),"")</f>
        <v>0</v>
      </c>
      <c r="AD72" s="200">
        <f>IFERROR(INDEX(Расходка[Наименование расходного материала],MATCH(Расходка[[#This Row],[№]],Поиск_расходки[Индекс13],0)),"")</f>
        <v>0</v>
      </c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2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2023-10-03T19:16:08Z</cp:lastPrinted>
  <dcterms:created xsi:type="dcterms:W3CDTF">2015-06-05T18:19:34Z</dcterms:created>
  <dcterms:modified xsi:type="dcterms:W3CDTF">2023-10-03T19:16:11Z</dcterms:modified>
</cp:coreProperties>
</file>