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ADB64B97-ED89-4651-8EC0-A795B3A1043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7" i="1" l="1"/>
  <c r="E66" i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G69" i="1"/>
  <c r="G70" i="1"/>
  <c r="H69" i="1"/>
  <c r="H70" i="1"/>
  <c r="I69" i="1"/>
  <c r="I70" i="1"/>
  <c r="J69" i="1"/>
  <c r="J70" i="1"/>
  <c r="K69" i="1"/>
  <c r="K70" i="1"/>
  <c r="L69" i="1"/>
  <c r="L70" i="1"/>
  <c r="M69" i="1"/>
  <c r="M70" i="1"/>
  <c r="N69" i="1"/>
  <c r="N70" i="1"/>
  <c r="O69" i="1"/>
  <c r="O70" i="1"/>
  <c r="P69" i="1"/>
  <c r="P70" i="1"/>
  <c r="Q69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R72" i="1" l="1"/>
  <c r="R71" i="1"/>
  <c r="A10" i="9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0" i="1" s="1"/>
  <c r="F16" i="1"/>
  <c r="F17" i="1" s="1"/>
  <c r="N16" i="1"/>
  <c r="N17" i="1" s="1"/>
  <c r="AC63" i="1"/>
  <c r="AC60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P66" i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9" i="1" l="1"/>
  <c r="AD67" i="1"/>
  <c r="Q67" i="1"/>
  <c r="Q68" i="1" s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1" i="1" l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9" i="1" l="1"/>
  <c r="AB67" i="1"/>
  <c r="O67" i="1"/>
  <c r="O68" i="1" s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1" i="1" l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W66" i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W70" i="1" s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W69" i="1" l="1"/>
  <c r="H68" i="1"/>
  <c r="U59" i="1" s="1"/>
  <c r="W72" i="1"/>
  <c r="W71" i="1"/>
  <c r="W68" i="1"/>
  <c r="U63" i="1"/>
  <c r="U52" i="1"/>
  <c r="U55" i="1"/>
  <c r="U43" i="1"/>
  <c r="U47" i="1"/>
  <c r="U62" i="1"/>
  <c r="U67" i="1"/>
  <c r="U61" i="1"/>
  <c r="V69" i="1"/>
  <c r="V68" i="1"/>
  <c r="I67" i="1"/>
  <c r="I68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U49" i="1" l="1"/>
  <c r="U69" i="1"/>
  <c r="U53" i="1"/>
  <c r="U41" i="1"/>
  <c r="U58" i="1"/>
  <c r="U48" i="1"/>
  <c r="U54" i="1"/>
  <c r="U46" i="1"/>
  <c r="U39" i="1"/>
  <c r="U56" i="1"/>
  <c r="U40" i="1"/>
  <c r="U50" i="1"/>
  <c r="U60" i="1"/>
  <c r="U64" i="1"/>
  <c r="U66" i="1"/>
  <c r="U42" i="1"/>
  <c r="U44" i="1"/>
  <c r="U65" i="1"/>
  <c r="U51" i="1"/>
  <c r="U45" i="1"/>
  <c r="U57" i="1"/>
  <c r="U72" i="1"/>
  <c r="U71" i="1"/>
  <c r="U70" i="1"/>
  <c r="U68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S63" i="1"/>
  <c r="S58" i="1"/>
  <c r="S56" i="1"/>
  <c r="S69" i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37" i="1"/>
  <c r="S27" i="1"/>
  <c r="S14" i="1"/>
  <c r="S22" i="1"/>
  <c r="S34" i="1"/>
  <c r="S26" i="1"/>
  <c r="S24" i="1"/>
  <c r="S17" i="1"/>
  <c r="S33" i="1"/>
  <c r="S32" i="1"/>
  <c r="S28" i="1" l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X42" i="1"/>
  <c r="X39" i="1"/>
  <c r="X48" i="1"/>
  <c r="X53" i="1"/>
  <c r="X58" i="1"/>
  <c r="X60" i="1"/>
  <c r="X65" i="1"/>
  <c r="X69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X64" i="1" l="1"/>
  <c r="X62" i="1"/>
  <c r="X63" i="1"/>
  <c r="X44" i="1"/>
  <c r="X50" i="1"/>
  <c r="X41" i="1"/>
  <c r="X43" i="1"/>
  <c r="X40" i="1"/>
  <c r="X57" i="1"/>
  <c r="X45" i="1"/>
  <c r="X55" i="1"/>
  <c r="X67" i="1"/>
  <c r="X56" i="1"/>
  <c r="X61" i="1"/>
  <c r="X54" i="1"/>
  <c r="X49" i="1"/>
  <c r="X52" i="1"/>
  <c r="X47" i="1"/>
  <c r="X59" i="1"/>
  <c r="X46" i="1"/>
  <c r="X51" i="1"/>
  <c r="X66" i="1"/>
  <c r="X71" i="1"/>
  <c r="X72" i="1"/>
  <c r="X68" i="1"/>
  <c r="X70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9" i="1" l="1"/>
  <c r="AA66" i="1"/>
  <c r="AA68" i="1"/>
  <c r="N67" i="1"/>
  <c r="N68" i="1" s="1"/>
  <c r="G62" i="1"/>
  <c r="G63" i="1" s="1"/>
  <c r="M51" i="1"/>
  <c r="M52" i="1" s="1"/>
  <c r="M53" i="1" s="1"/>
  <c r="L50" i="1"/>
  <c r="AA72" i="1" l="1"/>
  <c r="AA71" i="1"/>
  <c r="AA67" i="1"/>
  <c r="AA70" i="1"/>
  <c r="G64" i="1"/>
  <c r="M54" i="1"/>
  <c r="M55" i="1" s="1"/>
  <c r="L51" i="1"/>
  <c r="L52" i="1" s="1"/>
  <c r="L53" i="1" s="1"/>
  <c r="G65" i="1" l="1"/>
  <c r="M56" i="1"/>
  <c r="M57" i="1" s="1"/>
  <c r="L54" i="1"/>
  <c r="G66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G67" i="1"/>
  <c r="Y68" i="1"/>
  <c r="Y66" i="1"/>
  <c r="Y64" i="1"/>
  <c r="Y65" i="1"/>
  <c r="M61" i="1"/>
  <c r="Y61" i="1"/>
  <c r="Y58" i="1"/>
  <c r="Y57" i="1"/>
  <c r="Y56" i="1"/>
  <c r="Y63" i="1"/>
  <c r="Y59" i="1"/>
  <c r="Y60" i="1"/>
  <c r="Y62" i="1"/>
  <c r="Y20" i="1"/>
  <c r="G68" i="1" l="1"/>
  <c r="T3" i="1" s="1"/>
  <c r="T65" i="1"/>
  <c r="T43" i="1"/>
  <c r="T34" i="1"/>
  <c r="T48" i="1"/>
  <c r="T35" i="1"/>
  <c r="T57" i="1"/>
  <c r="T31" i="1"/>
  <c r="T38" i="1"/>
  <c r="T47" i="1"/>
  <c r="T25" i="1"/>
  <c r="T10" i="1"/>
  <c r="T13" i="1"/>
  <c r="T41" i="1"/>
  <c r="T66" i="1"/>
  <c r="T36" i="1"/>
  <c r="T12" i="1"/>
  <c r="T6" i="1"/>
  <c r="T61" i="1"/>
  <c r="T8" i="1"/>
  <c r="T18" i="1"/>
  <c r="T32" i="1"/>
  <c r="T45" i="1"/>
  <c r="T55" i="1"/>
  <c r="T72" i="1"/>
  <c r="T71" i="1"/>
  <c r="Y72" i="1"/>
  <c r="Y71" i="1"/>
  <c r="Y67" i="1"/>
  <c r="Y69" i="1"/>
  <c r="T69" i="1"/>
  <c r="T67" i="1"/>
  <c r="T70" i="1"/>
  <c r="Y70" i="1"/>
  <c r="T5" i="1"/>
  <c r="T22" i="1"/>
  <c r="T44" i="1"/>
  <c r="T63" i="1"/>
  <c r="T37" i="1"/>
  <c r="T28" i="1"/>
  <c r="T20" i="1"/>
  <c r="T21" i="1"/>
  <c r="T15" i="1"/>
  <c r="T27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T64" i="1" l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M66" i="1" l="1"/>
  <c r="M67" i="1" l="1"/>
  <c r="Z58" i="1"/>
  <c r="Z7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68" i="1"/>
  <c r="Z27" i="1"/>
  <c r="Z35" i="1"/>
  <c r="Z16" i="1"/>
  <c r="Z70" i="1"/>
  <c r="Z4" i="1"/>
  <c r="Z54" i="1"/>
  <c r="Z64" i="1"/>
  <c r="Z60" i="1"/>
  <c r="AC67" i="1"/>
  <c r="P68" i="1"/>
  <c r="AC68" i="1" s="1"/>
  <c r="AC72" i="1"/>
  <c r="Z72" i="1" l="1"/>
  <c r="Z71" i="1"/>
  <c r="Z69" i="1"/>
  <c r="AC70" i="1"/>
  <c r="AC71" i="1"/>
  <c r="AC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<sst xmlns="http://schemas.openxmlformats.org/spreadsheetml/2006/main" count="868" uniqueCount="528">
  <si>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</si>
  <si>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</si>
  <si>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</si>
  <si>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</si>
  <si>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</si>
  <si>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</si>
  <si>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</si>
  <si>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</si>
  <si>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</si>
  <si>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</si>
  <si>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</si>
  <si>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</si>
  <si>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</si>
  <si>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</si>
  <si>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</si>
  <si>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</si>
  <si>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</si>
  <si>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</si>
  <si>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</si>
  <si>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</si>
  <si>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</si>
  <si>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</si>
  <si>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</si>
  <si>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</si>
  <si>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</si>
  <si>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</si>
  <si>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</si>
  <si>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</si>
  <si>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</si>
  <si>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</si>
  <si>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</si>
  <si>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</si>
  <si>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</si>
  <si>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</si>
  <si>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</si>
  <si>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</si>
  <si>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</si>
  <si>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</si>
  <si>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</si>
  <si>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</si>
  <si>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</si>
  <si>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</si>
  <si>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</si>
  <si>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</si>
  <si>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</si>
  <si>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</si>
  <si>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</si>
  <si>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</si>
  <si>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</si>
  <si>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</si>
  <si>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</si>
  <si>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</si>
  <si>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</si>
  <si>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</si>
  <si>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</si>
  <si>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</si>
  <si>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</si>
  <si>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</si>
  <si>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</si>
  <si>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</si>
  <si>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</si>
  <si>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</si>
  <si>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</si>
  <si>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</si>
  <si>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</si>
  <si>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</si>
  <si>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</si>
  <si>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</si>
  <si>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</si>
  <si>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</si>
  <si>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</si>
  <si>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</si>
  <si>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</si>
  <si>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</si>
  <si>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</si>
  <si>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</si>
  <si>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</si>
  <si>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</si>
  <si>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</si>
  <si>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</si>
  <si>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</si>
  <si>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</si>
  <si>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</si>
  <si>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</si>
  <si>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</si>
  <si>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</si>
  <si>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</si>
  <si>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</si>
  <si>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</si>
  <si>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</si>
  <si>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</si>
  <si>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</si>
  <si>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</si>
  <si>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</si>
  <si>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</si>
  <si>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</si>
  <si>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</si>
  <si>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</si>
  <si>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</si>
  <si>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</si>
  <si>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</si>
  <si>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</si>
  <si>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</si>
  <si>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</si>
  <si>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</si>
  <si>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</si>
  <si>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</si>
  <si>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</si>
  <si>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</si>
  <si>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</si>
  <si>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</si>
  <si>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</si>
  <si>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</si>
  <si>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</si>
  <si>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</si>
  <si>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</si>
  <si>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</si>
  <si>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</si>
  <si>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</si>
  <si>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</si>
  <si>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</si>
  <si>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</si>
  <si>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</si>
  <si>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</si>
  <si>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</si>
  <si>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</si>
  <si>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</si>
  <si>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</si>
  <si>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</si>
  <si>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</si>
  <si>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</si>
  <si>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</si>
  <si>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</si>
  <si>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</si>
  <si>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</si>
  <si>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</si>
  <si>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</si>
  <si>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</si>
  <si>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</si>
  <si>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</si>
  <si>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</si>
  <si>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</si>
  <si>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</si>
  <si>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</si>
  <si>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</si>
  <si>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</si>
  <si>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</si>
  <si>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</si>
  <si>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</si>
  <si>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</si>
  <si>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</si>
  <si>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</si>
  <si>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</si>
  <si>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</si>
  <si>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</si>
  <si>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</si>
  <si>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</si>
  <si>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</si>
  <si>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</si>
  <si>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</si>
  <si>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</si>
  <si>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</si>
  <si>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</si>
  <si>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</si>
  <si>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</si>
  <si>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</si>
  <si>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</si>
  <si>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</si>
  <si>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</si>
  <si>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</si>
  <si>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</si>
  <si>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</si>
  <si>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</si>
  <si>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</si>
  <si>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</si>
  <si>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</si>
  <si>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</si>
  <si>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</si>
  <si>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</si>
  <si>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</si>
  <si>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</si>
  <si>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</si>
  <si>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</si>
  <si>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</si>
  <si>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</si>
  <si>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</si>
  <si>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</si>
  <si>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</si>
  <si>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</si>
  <si>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</si>
  <si>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</si>
  <si>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</si>
  <si>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</si>
  <si>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</si>
  <si>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</si>
  <si>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</si>
  <si>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</si>
  <si>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</si>
  <si>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</si>
  <si>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</si>
  <si>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</si>
  <si>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</si>
  <si>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</si>
  <si>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</si>
  <si>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</si>
  <si>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</si>
  <si>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</si>
  <si>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</si>
  <si>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</si>
  <si>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</si>
  <si>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</si>
  <si>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</si>
  <si>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</si>
  <si>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</si>
  <si>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</si>
  <si>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</si>
  <si>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</si>
  <si>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</si>
  <si>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</si>
  <si>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</si>
  <si>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</si>
  <si>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</si>
  <si>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</si>
  <si>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</si>
  <si>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</si>
  <si>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</si>
  <si>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</si>
  <si>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</si>
  <si>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</si>
  <si>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</si>
  <si>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</si>
  <si>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</si>
  <si>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</si>
  <si>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</si>
  <si>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</si>
  <si>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</si>
  <si>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</si>
  <si>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</si>
  <si>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</si>
  <si>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</si>
  <si>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</si>
  <si>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</si>
  <si>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</si>
  <si>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</si>
  <si>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</si>
  <si>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</si>
  <si>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</si>
  <si>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</si>
  <si>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</si>
  <si>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</si>
  <si>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</si>
  <si>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</si>
  <si>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</si>
  <si>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</si>
  <si>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</si>
  <si>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</si>
  <si>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</si>
  <si>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</si>
  <si>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</si>
  <si>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</si>
  <si>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</si>
  <si>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</si>
  <si>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</si>
  <si>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</si>
  <si>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</si>
  <si>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</si>
  <si>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</si>
  <si>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</si>
  <si>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</si>
  <si>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</si>
  <si>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</si>
  <si>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</si>
  <si>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</si>
  <si>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</si>
  <si>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</si>
  <si>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</si>
  <si>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</si>
  <si>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</si>
  <si>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</si>
  <si>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</si>
  <si>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</si>
  <si>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</si>
  <si>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</si>
  <si>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</si>
  <si>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</si>
  <si>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</si>
  <si>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</si>
  <si>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</si>
  <si>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</si>
  <si>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</si>
  <si>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</si>
  <si>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</si>
  <si>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</si>
  <si>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</si>
  <si>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</si>
  <si>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</si>
  <si>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</si>
  <si>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</si>
  <si>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</si>
  <si>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</si>
  <si>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</si>
  <si>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</si>
  <si>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</si>
  <si>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</si>
  <si>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</si>
  <si>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</si>
  <si>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</si>
  <si>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</si>
  <si>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</si>
  <si>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</si>
  <si>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</si>
  <si>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</si>
  <si>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</si>
  <si>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</si>
  <si>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</si>
  <si>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</si>
  <si>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</si>
  <si>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</si>
  <si>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</si>
  <si>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</si>
  <si>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</si>
  <si>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</si>
  <si>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</si>
  <si>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</si>
  <si>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</si>
  <si>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</si>
  <si>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</si>
  <si>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</si>
  <si>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</si>
  <si>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</si>
  <si>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</si>
  <si>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</si>
  <si>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</si>
  <si>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</si>
  <si>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</si>
  <si>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</si>
  <si>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</si>
  <si>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</si>
  <si>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</si>
  <si>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</si>
  <si>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</si>
  <si>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</si>
  <si>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</si>
  <si>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</si>
  <si>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</si>
  <si>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</si>
  <si>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</si>
  <si>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</si>
  <si>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</si>
  <si>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</si>
  <si>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</si>
  <si>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</si>
  <si>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</si>
  <si>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</si>
  <si>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</si>
  <si>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</si>
  <si>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</si>
  <si>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</si>
  <si>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</si>
  <si>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</si>
  <si>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</si>
  <si>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</si>
  <si>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</si>
  <si>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</si>
  <si>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</si>
  <si>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</si>
  <si>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</si>
  <si>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</si>
  <si>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</si>
  <si>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</si>
  <si>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</si>
  <si>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</si>
  <si>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</si>
  <si>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</si>
  <si>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</si>
  <si>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</si>
  <si>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</si>
  <si>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</si>
  <si>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</si>
  <si>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</si>
  <si>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</si>
  <si>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</si>
  <si>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</si>
  <si>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</si>
  <si>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</si>
  <si>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</si>
  <si>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</si>
  <si>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</si>
  <si>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</si>
  <si>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</si>
  <si>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</si>
  <si>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</si>
  <si>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</si>
  <si>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</si>
  <si>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</si>
  <si>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</si>
  <si>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</si>
  <si>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</si>
  <si>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</si>
  <si>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</si>
  <si>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</si>
  <si>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</si>
  <si>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</si>
  <si>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</si>
  <si>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</si>
  <si>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</si>
  <si>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</si>
  <si>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</si>
  <si>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</si>
  <si>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</si>
  <si>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</si>
  <si>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</si>
  <si>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</si>
  <si>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</si>
  <si>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</si>
  <si>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</si>
  <si>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</si>
  <si>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</si>
  <si>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</si>
  <si>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</si>
  <si>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</si>
  <si>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</si>
  <si>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</si>
  <si>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</si>
  <si>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</si>
  <si>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</si>
  <si>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</si>
  <si>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</si>
  <si>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</si>
  <si>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</si>
  <si>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</si>
  <si>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</si>
  <si>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</si>
  <si>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</si>
  <si>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</si>
  <si>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</si>
  <si>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</si>
  <si>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</si>
  <si>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</si>
  <si>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</si>
  <si>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</si>
  <si>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</si>
  <si>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</si>
  <si>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</si>
  <si>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</si>
  <si>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</si>
  <si>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</si>
  <si>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</si>
  <si>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</si>
  <si>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</si>
  <si>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</si>
  <si>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</si>
  <si>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</si>
  <si>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</si>
  <si>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</si>
  <si>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</si>
  <si>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</si>
  <si>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</si>
  <si>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</si>
  <si>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</si>
  <si>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</si>
  <si>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</si>
  <si>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</si>
  <si>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</si>
  <si>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</si>
  <si>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</si>
  <si>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</si>
  <si>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</si>
  <si>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</si>
  <si>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</si>
  <si>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</si>
  <si>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</si>
  <si>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</si>
  <si>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</si>
  <si>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</si>
  <si>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</si>
  <si>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</si>
  <si>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</si>
  <si>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</si>
  <si>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</si>
  <si>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</si>
  <si>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</si>
  <si>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</si>
  <si>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</si>
  <si>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</si>
  <si>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</si>
  <si>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</si>
  <si>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</si>
  <si>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</si>
  <si>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</si>
  <si>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</si>
  <si>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</si>
  <si>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</si>
  <si>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</si>
  <si>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</si>
  <si>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</si>
  <si>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</si>
  <si>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</si>
  <si>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</si>
  <si>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</si>
  <si>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</si>
  <si>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</si>
  <si>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</si>
  <si>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</si>
  <si>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</si>
  <si>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</si>
  <si>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</si>
  <si>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</si>
  <si>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</si>
  <si>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</si>
  <si>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</si>
  <si>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</si>
  <si>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</si>
  <si>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</si>
  <si>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100 ml</t>
  </si>
  <si>
    <t>Launcher 6F AL 3</t>
  </si>
  <si>
    <t xml:space="preserve">Заведующий отделения: Д.В. Карчевский </t>
  </si>
  <si>
    <t>Кулакова Г.П.</t>
  </si>
  <si>
    <t>04:48</t>
  </si>
  <si>
    <t xml:space="preserve">Сбалансированный </t>
  </si>
  <si>
    <t>проходим, неровности контуров</t>
  </si>
  <si>
    <r>
      <t xml:space="preserve">стеноз устья 30%, стеноз проксимального сегмента до 50%, стенозы среднего сегмента 80% и 60%. Стеноз устья ДВ1 90%, стеноз проксимальной трети ДВ2 90%. 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>стеноз проксимальной трети 40% (D2/0-2/25 мм)</t>
    </r>
  </si>
  <si>
    <t>неровности контуров проксимального сегмента, субокклюзирующие стенозы на протяжении среднего сегмента, TTG1, стенозы дистального сегмента 30%.  Антеградный кровоток пропульсивный ближе к  TIMI II. Стеноз устья и прокс/3 ВТК1 90% (D2/0-2/25 мм), стеноз устья ВТК2 90% ((D2/0-2/25 мм))</t>
  </si>
  <si>
    <t xml:space="preserve">стеноз проксимального сегмента 80%, ХТО на уровне дистального сегмента.  Антеградный кровоток TIMI 0. Умеренные коллатерали из СВ ПНА в ЗБВ ПКА. </t>
  </si>
  <si>
    <t xml:space="preserve">Совместно с д/кардиологом: с учетом клинических данных, ЭКГ и КАГ рекомендована ЧКВ ОА в экстренном порядке. </t>
  </si>
  <si>
    <t>Устье ствола ЛКА катетеризировано проводниковым катетером Launcher EBU 3/5 6Fr. Коронарный проводник Balancium, 1 шт заведен  в дистальный сегмент ОА. В зону нестабильных значимых стенозов среднего сегмента ОА последовательно с оверлаппингом  позиционированы и имплантированын DES Resolute Integtity 2.5-26 мм и  DES Resolute Integtity 3.5-30 мм, давлением 16 и 12 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ОА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</si>
  <si>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1) Строгий контроль места пункции, повязка  на руке до 6 ч. 2) Решение вопроса ЧКВ ПНА в плановом порядке.</t>
  </si>
  <si>
    <t>Lepu Medical Balancium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</si>
</sst>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72" totalsRowShown="0">
  <sortState xmlns:xlrd2="http://schemas.microsoft.com/office/spreadsheetml/2017/richdata2" ref="A2:C68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2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15" sqref="N10:Q1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45202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0.52777777777777779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0.53472222222222221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 x14ac:dyDescent="0.3">
      <c r="A11" s="89" t="s">
        <v>192</v>
      </c>
      <c r="B11" s="201" t="s">
        <v>517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 x14ac:dyDescent="0.25">
      <c r="A12" s="81" t="s">
        <v>8</v>
      </c>
      <c r="B12" s="82">
        <v>16988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27106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6250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11.875</v>
      </c>
    </row>
    <row r="18" spans="1:8" ht="14.45" customHeight="1" x14ac:dyDescent="0.25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45202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0.53472222222222221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0.56944444444444442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Кулакова Г.П.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16988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77</v>
      </c>
      <c r="H18" s="39"/>
    </row>
    <row r="19" spans="1:8" ht="14.45" customHeight="1" x14ac:dyDescent="0.25">
      <c r="A19" s="15" t="s">
        <v>12</v>
      </c>
      <c r="B19" s="68">
        <f>КАГ!B14</f>
        <v>27106</v>
      </c>
      <c r="C19" s="69"/>
      <c r="D19" s="69"/>
      <c r="E19" s="69"/>
      <c r="F19" s="69"/>
      <c r="G19" s="166" t="s">
        <v>402</v>
      </c>
      <c r="H19" s="181" t="str">
        <f>КАГ!H15</f>
        <v>04:48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6250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11.875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C19" sqref="C1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45202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Кулакова Г.П.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16988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77</v>
      </c>
    </row>
    <row r="7" spans="1:4" x14ac:dyDescent="0.25">
      <c r="A7" s="38"/>
      <c r="C7" s="101" t="s">
        <v>12</v>
      </c>
      <c r="D7" s="103">
        <f>КАГ!$B$14</f>
        <v>27106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45202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527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324</v>
      </c>
      <c r="C16" s="183" t="s">
        <v>445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473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516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6" zoomScaleNormal="100" workbookViewId="0">
      <selection activeCell="C46" sqref="C4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3</v>
      </c>
      <c r="C46" t="s">
        <v>527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6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6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6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6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6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6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" t="s">
        <v>278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BMS, Integtity</v>
      </c>
      <c r="W47" s="115" t="str">
        <f>IFERROR(INDEX(Расходка[Наименование расходного материала],MATCH(Расходка[[#This Row],[№]],Поиск_расходки[Индекс6],0)),"")</f>
        <v>BMS, Integtity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BMS, Integtity</v>
      </c>
      <c r="Z47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7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7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7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7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Calipso</v>
      </c>
      <c r="W48" s="115" t="str">
        <f>IFERROR(INDEX(Расходка[Наименование расходного материала],MATCH(Расходка[[#This Row],[№]],Поиск_расходки[Индекс6],0)),"")</f>
        <v>DES, Calipso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Calipso</v>
      </c>
      <c r="Z48" s="115" t="str">
        <f>IFERROR(INDEX(Расходка[Наименование расходного материала],MATCH(Расходка[[#This Row],[№]],Поиск_расходки[Индекс9],0)),"")</f>
        <v>DES, Calipso</v>
      </c>
      <c r="AA48" s="115" t="str">
        <f>IFERROR(INDEX(Расходка[Наименование расходного материала],MATCH(Расходка[[#This Row],[№]],Поиск_расходки[Индекс10],0)),"")</f>
        <v>DES, Calipso</v>
      </c>
      <c r="AB48" s="115" t="str">
        <f>IFERROR(INDEX(Расходка[Наименование расходного материала],MATCH(Расходка[[#This Row],[№]],Поиск_расходки[Индекс11],0)),"")</f>
        <v>DES, Calipso</v>
      </c>
      <c r="AC48" s="115" t="str">
        <f>IFERROR(INDEX(Расходка[Наименование расходного материала],MATCH(Расходка[[#This Row],[№]],Поиск_расходки[Индекс12],0)),"")</f>
        <v>DES, Calipso</v>
      </c>
      <c r="AD48" s="115" t="str">
        <f>IFERROR(INDEX(Расходка[Наименование расходного материала],MATCH(Расходка[[#This Row],[№]],Поиск_расходки[Индекс13],0)),"")</f>
        <v>DES, Calipso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NanoMed</v>
      </c>
      <c r="W49" s="115" t="str">
        <f>IFERROR(INDEX(Расходка[Наименование расходного материала],MATCH(Расходка[[#This Row],[№]],Поиск_расходки[Индекс6],0)),"")</f>
        <v>DES, NanoMed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NanoMed</v>
      </c>
      <c r="Z49" s="115" t="str">
        <f>IFERROR(INDEX(Расходка[Наименование расходного материала],MATCH(Расходка[[#This Row],[№]],Поиск_расходки[Индекс9],0)),"")</f>
        <v>DES, NanoMed</v>
      </c>
      <c r="AA49" s="115" t="str">
        <f>IFERROR(INDEX(Расходка[Наименование расходного материала],MATCH(Расходка[[#This Row],[№]],Поиск_расходки[Индекс10],0)),"")</f>
        <v>DES, NanoMed</v>
      </c>
      <c r="AB49" s="115" t="str">
        <f>IFERROR(INDEX(Расходка[Наименование расходного материала],MATCH(Расходка[[#This Row],[№]],Поиск_расходки[Индекс11],0)),"")</f>
        <v>DES, NanoMed</v>
      </c>
      <c r="AC49" s="115" t="str">
        <f>IFERROR(INDEX(Расходка[Наименование расходного материала],MATCH(Расходка[[#This Row],[№]],Поиск_расходки[Индекс12],0)),"")</f>
        <v>DES, NanoMed</v>
      </c>
      <c r="AD49" s="115" t="str">
        <f>IFERROR(INDEX(Расходка[Наименование расходного материала],MATCH(Расходка[[#This Row],[№]],Поиск_расходки[Индекс13],0)),"")</f>
        <v>DES, NanoMed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s="131" t="s">
        <v>324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1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1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0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0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0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0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0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0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t="s">
        <v>358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1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1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1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1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1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1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s="16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Firehawk</v>
      </c>
      <c r="W52" s="115" t="str">
        <f>IFERROR(INDEX(Расходка[Наименование расходного материала],MATCH(Расходка[[#This Row],[№]],Поиск_расходки[Индекс6],0)),"")</f>
        <v>DES, Firehawk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Firehawk</v>
      </c>
      <c r="Z52" s="115" t="str">
        <f>IFERROR(INDEX(Расходка[Наименование расходного материала],MATCH(Расходка[[#This Row],[№]],Поиск_расходки[Индекс9],0)),"")</f>
        <v>DES, Firehawk</v>
      </c>
      <c r="AA52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2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2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2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6</v>
      </c>
      <c r="C53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3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3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3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3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3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3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325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4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4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4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4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4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4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95</v>
      </c>
      <c r="C55" s="1" t="s">
        <v>344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5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5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5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5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5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5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351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352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7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515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1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329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330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331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6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6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4</v>
      </c>
      <c r="C67" t="s">
        <v>340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7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7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7" s="4" t="s">
        <v>6</v>
      </c>
      <c r="AG67" s="4" t="s">
        <v>463</v>
      </c>
    </row>
    <row r="68" spans="1:33" x14ac:dyDescent="0.25">
      <c r="A68">
        <v>67</v>
      </c>
      <c r="B68" t="s">
        <v>301</v>
      </c>
      <c r="C68" s="1" t="s">
        <v>332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8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68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8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8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8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8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>Hunter® 6F</v>
      </c>
      <c r="S71" s="200" t="str">
        <f>IFERROR(INDEX(Расходка[Наименование расходного материала],MATCH(Расходка[[#This Row],[№]],Поиск_расходки[Индекс2],0)),"")</f>
        <v>Hunter® 6F</v>
      </c>
      <c r="T71" s="200" t="str">
        <f>IFERROR(INDEX(Расходка[Наименование расходного материала],MATCH(Расходка[[#This Row],[№]],Поиск_расходки[Индекс3],0)),"")</f>
        <v>Hunter® 6F</v>
      </c>
      <c r="U71" s="200" t="str">
        <f>IFERROR(INDEX(Расходка[Наименование расходного материала],MATCH(Расходка[[#This Row],[№]],Поиск_расходки[Индекс4],0)),"")</f>
        <v>Hunter® 6F</v>
      </c>
      <c r="V71" s="200">
        <f>IFERROR(INDEX(Расходка[Наименование расходного материала],MATCH(Расходка[[#This Row],[№]],Поиск_расходки[Индекс5],0)),"")</f>
        <v>0</v>
      </c>
      <c r="W71" s="200">
        <f>IFERROR(INDEX(Расходка[Наименование расходного материала],MATCH(Расходка[[#This Row],[№]],Поиск_расходки[Индекс6],0)),"")</f>
        <v>0</v>
      </c>
      <c r="X71" s="200" t="str">
        <f>IFERROR(INDEX(Расходка[Наименование расходного материала],MATCH(Расходка[[#This Row],[№]],Поиск_расходки[Индекс7],0)),"")</f>
        <v>Hunter® 6F</v>
      </c>
      <c r="Y71" s="200">
        <f>IFERROR(INDEX(Расходка[Наименование расходного материала],MATCH(Расходка[[#This Row],[№]],Поиск_расходки[Индекс8],0)),"")</f>
        <v>0</v>
      </c>
      <c r="Z71" s="200">
        <f>IFERROR(INDEX(Расходка[Наименование расходного материала],MATCH(Расходка[[#This Row],[№]],Поиск_расходки[Индекс9],0)),"")</f>
        <v>0</v>
      </c>
      <c r="AA71" s="200">
        <f>IFERROR(INDEX(Расходка[Наименование расходного материала],MATCH(Расходка[[#This Row],[№]],Поиск_расходки[Индекс10],0)),"")</f>
        <v>0</v>
      </c>
      <c r="AB71" s="200">
        <f>IFERROR(INDEX(Расходка[Наименование расходного материала],MATCH(Расходка[[#This Row],[№]],Поиск_расходки[Индекс11],0)),"")</f>
        <v>0</v>
      </c>
      <c r="AC71" s="200">
        <f>IFERROR(INDEX(Расходка[Наименование расходного материала],MATCH(Расходка[[#This Row],[№]],Поиск_расходки[Индекс12],0)),"")</f>
        <v>0</v>
      </c>
      <c r="AD71" s="200">
        <f>IFERROR(INDEX(Расходка[Наименование расходного материала],MATCH(Расходка[[#This Row],[№]],Поиск_расходки[Индекс13],0)),"")</f>
        <v>0</v>
      </c>
      <c r="AF71" s="4" t="s">
        <v>6</v>
      </c>
      <c r="AG71" s="4" t="s">
        <v>421</v>
      </c>
    </row>
    <row r="72" spans="1:33" x14ac:dyDescent="0.25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>Hunter® 6F</v>
      </c>
      <c r="S72" s="200" t="str">
        <f>IFERROR(INDEX(Расходка[Наименование расходного материала],MATCH(Расходка[[#This Row],[№]],Поиск_расходки[Индекс2],0)),"")</f>
        <v>Hunter® 6F</v>
      </c>
      <c r="T72" s="200" t="str">
        <f>IFERROR(INDEX(Расходка[Наименование расходного материала],MATCH(Расходка[[#This Row],[№]],Поиск_расходки[Индекс3],0)),"")</f>
        <v>Hunter® 6F</v>
      </c>
      <c r="U72" s="200" t="str">
        <f>IFERROR(INDEX(Расходка[Наименование расходного материала],MATCH(Расходка[[#This Row],[№]],Поиск_расходки[Индекс4],0)),"")</f>
        <v>Hunter® 6F</v>
      </c>
      <c r="V72" s="200">
        <f>IFERROR(INDEX(Расходка[Наименование расходного материала],MATCH(Расходка[[#This Row],[№]],Поиск_расходки[Индекс5],0)),"")</f>
        <v>0</v>
      </c>
      <c r="W72" s="200">
        <f>IFERROR(INDEX(Расходка[Наименование расходного материала],MATCH(Расходка[[#This Row],[№]],Поиск_расходки[Индекс6],0)),"")</f>
        <v>0</v>
      </c>
      <c r="X72" s="200" t="str">
        <f>IFERROR(INDEX(Расходка[Наименование расходного материала],MATCH(Расходка[[#This Row],[№]],Поиск_расходки[Индекс7],0)),"")</f>
        <v>Hunter® 6F</v>
      </c>
      <c r="Y72" s="200">
        <f>IFERROR(INDEX(Расходка[Наименование расходного материала],MATCH(Расходка[[#This Row],[№]],Поиск_расходки[Индекс8],0)),"")</f>
        <v>0</v>
      </c>
      <c r="Z72" s="200">
        <f>IFERROR(INDEX(Расходка[Наименование расходного материала],MATCH(Расходка[[#This Row],[№]],Поиск_расходки[Индекс9],0)),"")</f>
        <v>0</v>
      </c>
      <c r="AA72" s="200">
        <f>IFERROR(INDEX(Расходка[Наименование расходного материала],MATCH(Расходка[[#This Row],[№]],Поиск_расходки[Индекс10],0)),"")</f>
        <v>0</v>
      </c>
      <c r="AB72" s="200">
        <f>IFERROR(INDEX(Расходка[Наименование расходного материала],MATCH(Расходка[[#This Row],[№]],Поиск_расходки[Индекс11],0)),"")</f>
        <v>0</v>
      </c>
      <c r="AC72" s="200">
        <f>IFERROR(INDEX(Расходка[Наименование расходного материала],MATCH(Расходка[[#This Row],[№]],Поиск_расходки[Индекс12],0)),"")</f>
        <v>0</v>
      </c>
      <c r="AD72" s="200">
        <f>IFERROR(INDEX(Расходка[Наименование расходного материала],MATCH(Расходка[[#This Row],[№]],Поиск_расходки[Индекс13],0)),"")</f>
        <v>0</v>
      </c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2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2023-10-03T11:06:04Z</cp:lastPrinted>
  <dcterms:created xsi:type="dcterms:W3CDTF">2015-06-05T18:19:34Z</dcterms:created>
  <dcterms:modified xsi:type="dcterms:W3CDTF">2023-10-03T11:07:12Z</dcterms:modified>
</cp:coreProperties>
</file>