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Окт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V73" i="1"/>
  <c r="AA73" i="1"/>
  <c r="AB73" i="1"/>
  <c r="AC73" i="1"/>
  <c r="AD73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R72" i="1" l="1"/>
  <c r="A10" i="9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AC60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1" i="1" l="1"/>
  <c r="AC61" i="1"/>
  <c r="AC63" i="1"/>
  <c r="R70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J69" i="1" s="1"/>
  <c r="W73" i="1" s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W70" i="1" l="1"/>
  <c r="W67" i="1"/>
  <c r="W64" i="1"/>
  <c r="W56" i="1"/>
  <c r="W55" i="1"/>
  <c r="W59" i="1"/>
  <c r="W48" i="1"/>
  <c r="W40" i="1"/>
  <c r="W63" i="1"/>
  <c r="W53" i="1"/>
  <c r="W45" i="1"/>
  <c r="W42" i="1"/>
  <c r="W51" i="1"/>
  <c r="W61" i="1"/>
  <c r="W58" i="1"/>
  <c r="W66" i="1"/>
  <c r="W65" i="1"/>
  <c r="W46" i="1"/>
  <c r="W47" i="1"/>
  <c r="W39" i="1"/>
  <c r="W54" i="1"/>
  <c r="W44" i="1"/>
  <c r="W60" i="1"/>
  <c r="W50" i="1"/>
  <c r="W52" i="1"/>
  <c r="W41" i="1"/>
  <c r="W43" i="1"/>
  <c r="W49" i="1"/>
  <c r="W57" i="1"/>
  <c r="W62" i="1"/>
  <c r="W69" i="1"/>
  <c r="H68" i="1"/>
  <c r="W72" i="1"/>
  <c r="W71" i="1"/>
  <c r="W68" i="1"/>
  <c r="I67" i="1"/>
  <c r="I68" i="1" s="1"/>
  <c r="I69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H69" i="1" l="1"/>
  <c r="U59" i="1" s="1"/>
  <c r="V68" i="1"/>
  <c r="V69" i="1"/>
  <c r="U62" i="1"/>
  <c r="U69" i="1"/>
  <c r="U48" i="1"/>
  <c r="U56" i="1"/>
  <c r="U64" i="1"/>
  <c r="U65" i="1"/>
  <c r="U72" i="1"/>
  <c r="U70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8" i="1" l="1"/>
  <c r="U71" i="1"/>
  <c r="U45" i="1"/>
  <c r="U42" i="1"/>
  <c r="U50" i="1"/>
  <c r="U46" i="1"/>
  <c r="U41" i="1"/>
  <c r="U52" i="1"/>
  <c r="U55" i="1"/>
  <c r="U57" i="1"/>
  <c r="U51" i="1"/>
  <c r="U44" i="1"/>
  <c r="U66" i="1"/>
  <c r="U60" i="1"/>
  <c r="U40" i="1"/>
  <c r="U39" i="1"/>
  <c r="U54" i="1"/>
  <c r="U58" i="1"/>
  <c r="U53" i="1"/>
  <c r="U49" i="1"/>
  <c r="U43" i="1"/>
  <c r="U61" i="1"/>
  <c r="U67" i="1"/>
  <c r="U73" i="1"/>
  <c r="U63" i="1"/>
  <c r="U47" i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S34" i="1" s="1"/>
  <c r="S24" i="1"/>
  <c r="S14" i="1"/>
  <c r="S58" i="1"/>
  <c r="S32" i="1"/>
  <c r="S17" i="1"/>
  <c r="S26" i="1"/>
  <c r="S22" i="1"/>
  <c r="S27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S70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S69" i="1" l="1"/>
  <c r="S73" i="1"/>
  <c r="S33" i="1"/>
  <c r="S37" i="1"/>
  <c r="S57" i="1"/>
  <c r="K69" i="1"/>
  <c r="X39" i="1" s="1"/>
  <c r="X65" i="1"/>
  <c r="X69" i="1"/>
  <c r="X53" i="1"/>
  <c r="X62" i="1"/>
  <c r="X44" i="1"/>
  <c r="X41" i="1"/>
  <c r="X40" i="1"/>
  <c r="X45" i="1"/>
  <c r="X67" i="1"/>
  <c r="X61" i="1"/>
  <c r="X49" i="1"/>
  <c r="X47" i="1"/>
  <c r="X46" i="1"/>
  <c r="X66" i="1"/>
  <c r="X72" i="1"/>
  <c r="X70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68" i="1" l="1"/>
  <c r="X71" i="1"/>
  <c r="X51" i="1"/>
  <c r="X59" i="1"/>
  <c r="X52" i="1"/>
  <c r="X54" i="1"/>
  <c r="X56" i="1"/>
  <c r="X55" i="1"/>
  <c r="X57" i="1"/>
  <c r="X43" i="1"/>
  <c r="X50" i="1"/>
  <c r="X63" i="1"/>
  <c r="X64" i="1"/>
  <c r="X60" i="1"/>
  <c r="X48" i="1"/>
  <c r="X58" i="1"/>
  <c r="X73" i="1"/>
  <c r="X42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AA68" i="1" s="1"/>
  <c r="G62" i="1"/>
  <c r="M51" i="1"/>
  <c r="M52" i="1" s="1"/>
  <c r="M53" i="1" s="1"/>
  <c r="L50" i="1"/>
  <c r="G63" i="1" l="1"/>
  <c r="G64" i="1" s="1"/>
  <c r="N68" i="1"/>
  <c r="N69" i="1" s="1"/>
  <c r="AA69" i="1"/>
  <c r="AA71" i="1"/>
  <c r="AA67" i="1"/>
  <c r="AA70" i="1"/>
  <c r="M54" i="1"/>
  <c r="M55" i="1" s="1"/>
  <c r="L51" i="1"/>
  <c r="L52" i="1" s="1"/>
  <c r="L53" i="1" s="1"/>
  <c r="T2" i="1" l="1"/>
  <c r="AA72" i="1"/>
  <c r="AA45" i="1"/>
  <c r="G65" i="1"/>
  <c r="M56" i="1"/>
  <c r="M57" i="1" s="1"/>
  <c r="L54" i="1"/>
  <c r="G66" i="1" l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Y73" i="1" s="1"/>
  <c r="G67" i="1"/>
  <c r="Y68" i="1"/>
  <c r="M61" i="1"/>
  <c r="Y56" i="1"/>
  <c r="Y62" i="1" l="1"/>
  <c r="Y59" i="1"/>
  <c r="Y58" i="1"/>
  <c r="Y64" i="1"/>
  <c r="Y20" i="1"/>
  <c r="Y60" i="1"/>
  <c r="Y63" i="1"/>
  <c r="Y57" i="1"/>
  <c r="Y61" i="1"/>
  <c r="Y65" i="1"/>
  <c r="Y66" i="1"/>
  <c r="G68" i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69" i="1" l="1"/>
  <c r="T12" i="1" s="1"/>
  <c r="T63" i="1"/>
  <c r="T38" i="1"/>
  <c r="T21" i="1"/>
  <c r="T18" i="1"/>
  <c r="T13" i="1"/>
  <c r="T48" i="1"/>
  <c r="T27" i="1"/>
  <c r="T28" i="1"/>
  <c r="T22" i="1"/>
  <c r="T67" i="1"/>
  <c r="T45" i="1"/>
  <c r="T61" i="1"/>
  <c r="T66" i="1"/>
  <c r="T25" i="1"/>
  <c r="T57" i="1"/>
  <c r="T43" i="1"/>
  <c r="T15" i="1"/>
  <c r="T20" i="1"/>
  <c r="T37" i="1"/>
  <c r="T44" i="1"/>
  <c r="T5" i="1"/>
  <c r="T70" i="1"/>
  <c r="T69" i="1"/>
  <c r="T55" i="1"/>
  <c r="T32" i="1"/>
  <c r="T8" i="1"/>
  <c r="T6" i="1"/>
  <c r="T36" i="1"/>
  <c r="T41" i="1"/>
  <c r="T10" i="1"/>
  <c r="T47" i="1"/>
  <c r="T31" i="1"/>
  <c r="T35" i="1"/>
  <c r="T34" i="1"/>
  <c r="T65" i="1"/>
  <c r="T71" i="1"/>
  <c r="T64" i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T3" i="1" l="1"/>
  <c r="T73" i="1"/>
  <c r="T72" i="1"/>
  <c r="M66" i="1"/>
  <c r="M67" i="1" l="1"/>
  <c r="M68" i="1" l="1"/>
  <c r="Z68" i="1"/>
  <c r="Z35" i="1"/>
  <c r="Z4" i="1"/>
  <c r="Z54" i="1"/>
  <c r="Z64" i="1"/>
  <c r="Z60" i="1"/>
  <c r="AC67" i="1"/>
  <c r="P68" i="1"/>
  <c r="Z40" i="1" l="1"/>
  <c r="M69" i="1"/>
  <c r="Z16" i="1"/>
  <c r="Z27" i="1"/>
  <c r="Z30" i="1"/>
  <c r="AC68" i="1"/>
  <c r="P69" i="1"/>
  <c r="AC72" i="1" s="1"/>
  <c r="Z15" i="1"/>
  <c r="Z7" i="1"/>
  <c r="Z25" i="1"/>
  <c r="Z44" i="1"/>
  <c r="Z3" i="1"/>
  <c r="Z57" i="1"/>
  <c r="Z51" i="1"/>
  <c r="Z59" i="1"/>
  <c r="Z49" i="1"/>
  <c r="Z67" i="1"/>
  <c r="Z21" i="1"/>
  <c r="Z47" i="1"/>
  <c r="Z24" i="1"/>
  <c r="Z23" i="1"/>
  <c r="Z32" i="1"/>
  <c r="Z62" i="1"/>
  <c r="Z45" i="1"/>
  <c r="Z43" i="1"/>
  <c r="Z10" i="1"/>
  <c r="Z34" i="1"/>
  <c r="Z55" i="1"/>
  <c r="Z20" i="1"/>
  <c r="Z19" i="1"/>
  <c r="Z65" i="1"/>
  <c r="Z29" i="1"/>
  <c r="Z46" i="1"/>
  <c r="Z36" i="1"/>
  <c r="Z6" i="1"/>
  <c r="Z58" i="1"/>
  <c r="Z17" i="1"/>
  <c r="Z5" i="1"/>
  <c r="Z9" i="1"/>
  <c r="Z37" i="1"/>
  <c r="Z50" i="1"/>
  <c r="Z39" i="1"/>
  <c r="Z38" i="1"/>
  <c r="Z53" i="1"/>
  <c r="Z31" i="1"/>
  <c r="Z33" i="1"/>
  <c r="Z26" i="1"/>
  <c r="Z12" i="1"/>
  <c r="Z56" i="1"/>
  <c r="Z11" i="1"/>
  <c r="Z52" i="1"/>
  <c r="Z61" i="1"/>
  <c r="Z42" i="1"/>
  <c r="Z18" i="1"/>
  <c r="Z8" i="1"/>
  <c r="Z28" i="1"/>
  <c r="Z14" i="1"/>
  <c r="Z63" i="1"/>
  <c r="Z22" i="1"/>
  <c r="Z13" i="1"/>
  <c r="Z48" i="1"/>
  <c r="Z41" i="1"/>
  <c r="Z66" i="1"/>
  <c r="Z72" i="1"/>
  <c r="Z71" i="1"/>
  <c r="Z69" i="1"/>
  <c r="AC70" i="1"/>
  <c r="AC71" i="1"/>
  <c r="AC69" i="1"/>
  <c r="Z73" i="1" l="1"/>
  <c r="Z70" i="1"/>
  <c r="AC4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<sst xmlns="http://schemas.openxmlformats.org/spreadsheetml/2006/main" count="870" uniqueCount="529">
  <si>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</si>
  <si>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</si>
  <si>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</si>
  <si>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</si>
  <si>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</si>
  <si>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</si>
  <si>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</si>
  <si>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</si>
  <si>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</si>
  <si>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</si>
  <si>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</si>
  <si>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</si>
  <si>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</si>
  <si>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</si>
  <si>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</si>
  <si>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</si>
  <si>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</si>
  <si>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</si>
  <si>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</si>
  <si>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</si>
  <si>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</si>
  <si>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</si>
  <si>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</si>
  <si>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</si>
  <si>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</si>
  <si>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</si>
  <si>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</si>
  <si>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</si>
  <si>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</si>
  <si>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</si>
  <si>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</si>
  <si>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</si>
  <si>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</si>
  <si>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</si>
  <si>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</si>
  <si>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</si>
  <si>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</si>
  <si>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</si>
  <si>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</si>
  <si>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</si>
  <si>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</si>
  <si>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</si>
  <si>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</si>
  <si>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</si>
  <si>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</si>
  <si>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</si>
  <si>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</si>
  <si>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</si>
  <si>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</si>
  <si>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</si>
  <si>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</si>
  <si>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</si>
  <si>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</si>
  <si>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</si>
  <si>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</si>
  <si>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</si>
  <si>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</si>
  <si>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</si>
  <si>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</si>
  <si>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</si>
  <si>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</si>
  <si>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</si>
  <si>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</si>
  <si>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</si>
  <si>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</si>
  <si>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</si>
  <si>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</si>
  <si>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</si>
  <si>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</si>
  <si>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</si>
  <si>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</si>
  <si>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</si>
  <si>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</si>
  <si>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</si>
  <si>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</si>
  <si>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</si>
  <si>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</si>
  <si>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</si>
  <si>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</si>
  <si>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</si>
  <si>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</si>
  <si>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</si>
  <si>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</si>
  <si>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</si>
  <si>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</si>
  <si>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</si>
  <si>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</si>
  <si>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</si>
  <si>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</si>
  <si>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</si>
  <si>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</si>
  <si>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</si>
  <si>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</si>
  <si>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</si>
  <si>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</si>
  <si>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</si>
  <si>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</si>
  <si>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</si>
  <si>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</si>
  <si>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</si>
  <si>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</si>
  <si>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</si>
  <si>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</si>
  <si>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</si>
  <si>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</si>
  <si>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</si>
  <si>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</si>
  <si>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</si>
  <si>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</si>
  <si>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</si>
  <si>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</si>
  <si>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</si>
  <si>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</si>
  <si>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</si>
  <si>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</si>
  <si>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</si>
  <si>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</si>
  <si>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</si>
  <si>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</si>
  <si>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</si>
  <si>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</si>
  <si>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</si>
  <si>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</si>
  <si>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</si>
  <si>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</si>
  <si>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</si>
  <si>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</si>
  <si>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</si>
  <si>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</si>
  <si>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</si>
  <si>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</si>
  <si>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</si>
  <si>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</si>
  <si>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</si>
  <si>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</si>
  <si>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</si>
  <si>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</si>
  <si>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</si>
  <si>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</si>
  <si>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</si>
  <si>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</si>
  <si>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</si>
  <si>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</si>
  <si>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</si>
  <si>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</si>
  <si>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</si>
  <si>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</si>
  <si>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</si>
  <si>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</si>
  <si>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</si>
  <si>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</si>
  <si>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</si>
  <si>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</si>
  <si>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</si>
  <si>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</si>
  <si>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</si>
  <si>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</si>
  <si>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</si>
  <si>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</si>
  <si>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</si>
  <si>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</si>
  <si>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</si>
  <si>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</si>
  <si>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</si>
  <si>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</si>
  <si>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</si>
  <si>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</si>
  <si>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</si>
  <si>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</si>
  <si>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</si>
  <si>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</si>
  <si>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</si>
  <si>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</si>
  <si>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</si>
  <si>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</si>
  <si>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</si>
  <si>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</si>
  <si>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</si>
  <si>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</si>
  <si>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</si>
  <si>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</si>
  <si>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</si>
  <si>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</si>
  <si>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</si>
  <si>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</si>
  <si>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</si>
  <si>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</si>
  <si>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</si>
  <si>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</si>
  <si>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</si>
  <si>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</si>
  <si>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</si>
  <si>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</si>
  <si>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</si>
  <si>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</si>
  <si>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</si>
  <si>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</si>
  <si>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</si>
  <si>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</si>
  <si>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</si>
  <si>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</si>
  <si>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</si>
  <si>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</si>
  <si>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</si>
  <si>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</si>
  <si>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</si>
  <si>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</si>
  <si>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</si>
  <si>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</si>
  <si>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</si>
  <si>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</si>
  <si>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</si>
  <si>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</si>
  <si>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</si>
  <si>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</si>
  <si>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</si>
  <si>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</si>
  <si>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</si>
  <si>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</si>
  <si>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</si>
  <si>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</si>
  <si>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</si>
  <si>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</si>
  <si>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</si>
  <si>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</si>
  <si>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</si>
  <si>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</si>
  <si>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</si>
  <si>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</si>
  <si>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</si>
  <si>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</si>
  <si>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</si>
  <si>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</si>
  <si>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</si>
  <si>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</si>
  <si>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</si>
  <si>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</si>
  <si>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</si>
  <si>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</si>
  <si>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</si>
  <si>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</si>
  <si>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</si>
  <si>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</si>
  <si>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</si>
  <si>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</si>
  <si>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</si>
  <si>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</si>
  <si>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</si>
  <si>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</si>
  <si>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</si>
  <si>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</si>
  <si>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</si>
  <si>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</si>
  <si>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</si>
  <si>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</si>
  <si>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</si>
  <si>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</si>
  <si>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</si>
  <si>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</si>
  <si>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</si>
  <si>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</si>
  <si>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</si>
  <si>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</si>
  <si>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</si>
  <si>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</si>
  <si>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</si>
  <si>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</si>
  <si>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</si>
  <si>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</si>
  <si>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</si>
  <si>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</si>
  <si>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</si>
  <si>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</si>
  <si>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</si>
  <si>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</si>
  <si>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</si>
  <si>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</si>
  <si>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</si>
  <si>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</si>
  <si>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</si>
  <si>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</si>
  <si>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</si>
  <si>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</si>
  <si>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</si>
  <si>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</si>
  <si>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</si>
  <si>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</si>
  <si>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</si>
  <si>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</si>
  <si>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</si>
  <si>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</si>
  <si>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</si>
  <si>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</si>
  <si>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</si>
  <si>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</si>
  <si>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</si>
  <si>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</si>
  <si>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</si>
  <si>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</si>
  <si>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</si>
  <si>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</si>
  <si>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</si>
  <si>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</si>
  <si>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</si>
  <si>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</si>
  <si>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</si>
  <si>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</si>
  <si>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</si>
  <si>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</si>
  <si>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</si>
  <si>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</si>
  <si>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</si>
  <si>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</si>
  <si>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</si>
  <si>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</si>
  <si>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</si>
  <si>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</si>
  <si>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</si>
  <si>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</si>
  <si>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</si>
  <si>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</si>
  <si>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</si>
  <si>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</si>
  <si>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</si>
  <si>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</si>
  <si>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</si>
  <si>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</si>
  <si>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</si>
  <si>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</si>
  <si>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</si>
  <si>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</si>
  <si>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</si>
  <si>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</si>
  <si>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</si>
  <si>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</si>
  <si>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</si>
  <si>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</si>
  <si>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</si>
  <si>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</si>
  <si>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</si>
  <si>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</si>
  <si>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</si>
  <si>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</si>
  <si>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</si>
  <si>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</si>
  <si>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</si>
  <si>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</si>
  <si>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</si>
  <si>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</si>
  <si>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</si>
  <si>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</si>
  <si>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</si>
  <si>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</si>
  <si>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</si>
  <si>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</si>
  <si>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</si>
  <si>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</si>
  <si>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</si>
  <si>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</si>
  <si>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</si>
  <si>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</si>
  <si>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</si>
  <si>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</si>
  <si>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</si>
  <si>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</si>
  <si>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</si>
  <si>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</si>
  <si>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</si>
  <si>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</si>
  <si>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</si>
  <si>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</si>
  <si>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</si>
  <si>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</si>
  <si>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</si>
  <si>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</si>
  <si>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</si>
  <si>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</si>
  <si>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</si>
  <si>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</si>
  <si>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</si>
  <si>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</si>
  <si>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</si>
  <si>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</si>
  <si>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</si>
  <si>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</si>
  <si>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</si>
  <si>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</si>
  <si>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</si>
  <si>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</si>
  <si>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</si>
  <si>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</si>
  <si>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</si>
  <si>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</si>
  <si>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</si>
  <si>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</si>
  <si>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</si>
  <si>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</si>
  <si>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</si>
  <si>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</si>
  <si>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</si>
  <si>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</si>
  <si>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</si>
  <si>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</si>
  <si>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</si>
  <si>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</si>
  <si>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</si>
  <si>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</si>
  <si>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</si>
  <si>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</si>
  <si>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</si>
  <si>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</si>
  <si>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</si>
  <si>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</si>
  <si>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</si>
  <si>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</si>
  <si>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</si>
  <si>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</si>
  <si>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</si>
  <si>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</si>
  <si>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</si>
  <si>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</si>
  <si>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</si>
  <si>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</si>
  <si>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</si>
  <si>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</si>
  <si>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</si>
  <si>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</si>
  <si>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</si>
  <si>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</si>
  <si>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</si>
  <si>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</si>
  <si>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</si>
  <si>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</si>
  <si>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</si>
  <si>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</si>
  <si>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</si>
  <si>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</si>
  <si>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</si>
  <si>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</si>
  <si>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</si>
  <si>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</si>
  <si>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</si>
  <si>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</si>
  <si>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</si>
  <si>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</si>
  <si>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</si>
  <si>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</si>
  <si>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</si>
  <si>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</si>
  <si>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</si>
  <si>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</si>
  <si>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</si>
  <si>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</si>
  <si>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</si>
  <si>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</si>
  <si>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</si>
  <si>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</si>
  <si>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</si>
  <si>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</si>
  <si>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</si>
  <si>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</si>
  <si>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</si>
  <si>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</si>
  <si>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</si>
  <si>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</si>
  <si>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</si>
  <si>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</si>
  <si>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</si>
  <si>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</si>
  <si>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</si>
  <si>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</si>
  <si>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</si>
  <si>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</si>
  <si>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</si>
  <si>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</si>
  <si>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</si>
  <si>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</si>
  <si>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</si>
  <si>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</si>
  <si>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</si>
  <si>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</si>
  <si>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</si>
  <si>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</si>
  <si>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</si>
  <si>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</si>
  <si>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</si>
  <si>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</si>
  <si>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</si>
  <si>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</si>
  <si>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</si>
  <si>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</si>
  <si>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</si>
  <si>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</si>
  <si>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</si>
  <si>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</si>
  <si>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</si>
  <si>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</si>
  <si>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</si>
  <si>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</si>
  <si>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</si>
  <si>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</si>
  <si>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</si>
  <si>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</si>
  <si>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</si>
  <si>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</si>
  <si>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</si>
  <si>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</si>
  <si>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</si>
  <si>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</si>
  <si>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</si>
  <si>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</si>
  <si>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</si>
  <si>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</si>
  <si>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</si>
  <si>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</si>
  <si>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</si>
  <si>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</si>
  <si>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</si>
  <si>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 xml:space="preserve">Совместно с д/кардиологом: с учетом клинических данных, ЭКГ и КАГ рекомендована ЧКВ ПНА в экстренном порядке. </t>
  </si>
  <si>
    <t>1) Строгий контроль места пункции, повязка  на руке до 6 ч.</t>
  </si>
  <si>
    <t xml:space="preserve">проходим, контуры ровные </t>
  </si>
  <si>
    <t>150 ml</t>
  </si>
  <si>
    <t>Проводник коронарный  0.8g, Angioline</t>
  </si>
  <si>
    <t>Рязанова Т.Е.</t>
  </si>
  <si>
    <t>10:42</t>
  </si>
  <si>
    <t>неровности контуров проксимального сегмента. Антеградный кровоток TIMI III</t>
  </si>
  <si>
    <t>проходим, контуры ровные.  Антеградный кровоток TIMI III.</t>
  </si>
  <si>
    <r>
      <t xml:space="preserve">субтотальный стеноз проксимального сегмента, неровности контуров среднего сегмента. </t>
    </r>
    <r>
      <rPr>
        <i/>
        <u/>
        <sz val="11"/>
        <color theme="1"/>
        <rFont val="Arial Narrow"/>
        <family val="2"/>
        <charset val="204"/>
      </rPr>
      <t>Антеградный кровоток TIMI I.</t>
    </r>
  </si>
  <si>
    <t>Устье ствола ЛКА катетеризировано проводниковым катетером Launcher JL 4/0 6Fr. Коронарный проводник AngioLine 0,8 удалось провести в  дистальный сегмент ПНА. БК Колибри 2.5-15, давлением 10 атм. выполнена предилатация субтотального стеноза.  В зону нестабильного остаточного стеноза проксимального сегмента имплантированын DES Resolute Integtity 4.0-18 мм, давлением 12 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</si>
</sst>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i/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3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I13" sqref="I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0.77083333333333337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0.77777777777777779</v>
      </c>
      <c r="C10" s="55"/>
      <c r="D10" s="95" t="s">
        <v>173</v>
      </c>
      <c r="E10" s="93"/>
      <c r="F10" s="93"/>
      <c r="G10" s="24" t="s">
        <v>147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263</v>
      </c>
      <c r="H11" s="26"/>
    </row>
    <row r="12" spans="1:8" ht="16.5" thickTop="1">
      <c r="A12" s="81" t="s">
        <v>8</v>
      </c>
      <c r="B12" s="82">
        <v>27783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28927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2820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5.3579999999999997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525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526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8"/>
      <c r="D10" s="238"/>
      <c r="E10" s="238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0.80208333333333337</v>
      </c>
      <c r="C14" s="12"/>
      <c r="D14" s="95" t="s">
        <v>173</v>
      </c>
      <c r="E14" s="93"/>
      <c r="F14" s="93"/>
      <c r="G14" s="80" t="str">
        <f>КАГ!G10</f>
        <v>Гайчук В.В.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Панченко С.В.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Рязанова Т.Е.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27783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47</v>
      </c>
      <c r="H18" s="39"/>
    </row>
    <row r="19" spans="1:8" ht="14.45" customHeight="1">
      <c r="A19" s="15" t="s">
        <v>12</v>
      </c>
      <c r="B19" s="68">
        <f>КАГ!B14</f>
        <v>28927</v>
      </c>
      <c r="C19" s="69"/>
      <c r="D19" s="69"/>
      <c r="E19" s="69"/>
      <c r="F19" s="69"/>
      <c r="G19" s="166" t="s">
        <v>402</v>
      </c>
      <c r="H19" s="181" t="str">
        <f>КАГ!H15</f>
        <v>10:42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2820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5.3579999999999997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2" t="s">
        <v>528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39" t="s">
        <v>519</v>
      </c>
      <c r="E40" s="240"/>
      <c r="F40" s="240"/>
      <c r="G40" s="240"/>
      <c r="H40" s="241"/>
    </row>
    <row r="41" spans="1:12" ht="14.45" customHeight="1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>
      <c r="A47" s="38"/>
      <c r="C47" s="120"/>
      <c r="D47" s="240"/>
      <c r="E47" s="240"/>
      <c r="F47" s="240"/>
      <c r="G47" s="240"/>
      <c r="H47" s="241"/>
    </row>
    <row r="48" spans="1:12" ht="14.45" customHeight="1">
      <c r="A48" s="38"/>
      <c r="C48" s="120"/>
      <c r="D48" s="240"/>
      <c r="E48" s="240"/>
      <c r="F48" s="240"/>
      <c r="G48" s="240"/>
      <c r="H48" s="241"/>
    </row>
    <row r="49" spans="1:8" ht="14.45" customHeight="1">
      <c r="A49" s="38"/>
      <c r="C49" s="120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45219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Рязанова Т.Е.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27783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47</v>
      </c>
    </row>
    <row r="7" spans="1:4">
      <c r="A7" s="38"/>
      <c r="C7" s="101" t="s">
        <v>12</v>
      </c>
      <c r="D7" s="103">
        <f>КАГ!$B$14</f>
        <v>28927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45219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522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329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413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478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1" zoomScaleNormal="100" workbookViewId="0">
      <selection activeCell="A41" sqref="A41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Проводник коронарный  0.8g, Angioline</v>
      </c>
      <c r="T2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1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0.8g,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0.8g,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0.8g,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0.8g,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0.8g,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0.8g,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0.8g,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0.8g,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95</v>
      </c>
      <c r="C55" s="1" t="s">
        <v>325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5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5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5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5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5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5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6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6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6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6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6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6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351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7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352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514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326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0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327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328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329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1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335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341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7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7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8" s="4" t="s">
        <v>6</v>
      </c>
      <c r="AG68" s="4" t="s">
        <v>464</v>
      </c>
    </row>
    <row r="69" spans="1:33">
      <c r="A69">
        <v>68</v>
      </c>
      <c r="B69" t="s">
        <v>301</v>
      </c>
      <c r="C69" s="1" t="s">
        <v>332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9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69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69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9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9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9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9" s="4" t="s">
        <v>6</v>
      </c>
      <c r="AG69" s="4" t="s">
        <v>465</v>
      </c>
    </row>
    <row r="70" spans="1:33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>Hunter® 6F</v>
      </c>
      <c r="S73" s="200" t="str">
        <f>IFERROR(INDEX(Расходка[Наименование расходного материала],MATCH(Расходка[[#This Row],[№]],Поиск_расходки[Индекс2],0)),"")</f>
        <v>Hunter® 6F</v>
      </c>
      <c r="T73" s="200" t="str">
        <f>IFERROR(INDEX(Расходка[Наименование расходного материала],MATCH(Расходка[[#This Row],[№]],Поиск_расходки[Индекс3],0)),"")</f>
        <v>Hunter® 6F</v>
      </c>
      <c r="U73" s="200" t="str">
        <f>IFERROR(INDEX(Расходка[Наименование расходного материала],MATCH(Расходка[[#This Row],[№]],Поиск_расходки[Индекс4],0)),"")</f>
        <v>Hunter® 6F</v>
      </c>
      <c r="V73" s="200">
        <f>IFERROR(INDEX(Расходка[Наименование расходного материала],MATCH(Расходка[[#This Row],[№]],Поиск_расходки[Индекс5],0)),"")</f>
        <v>0</v>
      </c>
      <c r="W73" s="200">
        <f>IFERROR(INDEX(Расходка[Наименование расходного материала],MATCH(Расходка[[#This Row],[№]],Поиск_расходки[Индекс6],0)),"")</f>
        <v>0</v>
      </c>
      <c r="X73" s="200" t="str">
        <f>IFERROR(INDEX(Расходка[Наименование расходного материала],MATCH(Расходка[[#This Row],[№]],Поиск_расходки[Индекс7],0)),"")</f>
        <v>Hunter® 6F</v>
      </c>
      <c r="Y73" s="200">
        <f>IFERROR(INDEX(Расходка[Наименование расходного материала],MATCH(Расходка[[#This Row],[№]],Поиск_расходки[Индекс8],0)),"")</f>
        <v>0</v>
      </c>
      <c r="Z73" s="200">
        <f>IFERROR(INDEX(Расходка[Наименование расходного материала],MATCH(Расходка[[#This Row],[№]],Поиск_расходки[Индекс9],0)),"")</f>
        <v>0</v>
      </c>
      <c r="AA73" s="200">
        <f>IFERROR(INDEX(Расходка[Наименование расходного материала],MATCH(Расходка[[#This Row],[№]],Поиск_расходки[Индекс10],0)),"")</f>
        <v>0</v>
      </c>
      <c r="AB73" s="200">
        <f>IFERROR(INDEX(Расходка[Наименование расходного материала],MATCH(Расходка[[#This Row],[№]],Поиск_расходки[Индекс11],0)),"")</f>
        <v>0</v>
      </c>
      <c r="AC73" s="200">
        <f>IFERROR(INDEX(Расходка[Наименование расходного материала],MATCH(Расходка[[#This Row],[№]],Поиск_расходки[Индекс12],0)),"")</f>
        <v>0</v>
      </c>
      <c r="AD73" s="200">
        <f>IFERROR(INDEX(Расходка[Наименование расходного материала],MATCH(Расходка[[#This Row],[№]],Поиск_расходки[Индекс13],0)),"")</f>
        <v>0</v>
      </c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2023-10-20T16:26:32Z</cp:lastPrinted>
  <dcterms:created xsi:type="dcterms:W3CDTF">2015-06-05T18:19:34Z</dcterms:created>
  <dcterms:modified xsi:type="dcterms:W3CDTF">2023-10-20T16:29:32Z</dcterms:modified>
</cp:coreProperties>
</file>