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Октя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V73" i="1"/>
  <c r="AA73" i="1"/>
  <c r="AB73" i="1"/>
  <c r="AC73" i="1"/>
  <c r="AD73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R72" i="1" l="1"/>
  <c r="A10" i="9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AC60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R71" i="1" l="1"/>
  <c r="AC61" i="1"/>
  <c r="AC63" i="1"/>
  <c r="R70" i="1"/>
  <c r="AC64" i="1"/>
  <c r="P66" i="1"/>
  <c r="P67" i="1" s="1"/>
  <c r="AC62" i="1"/>
  <c r="AC59" i="1"/>
  <c r="AC65" i="1"/>
  <c r="AC57" i="1"/>
  <c r="R68" i="1"/>
  <c r="R69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AC66" i="1" l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J69" i="1" s="1"/>
  <c r="W73" i="1" s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W70" i="1" l="1"/>
  <c r="W67" i="1"/>
  <c r="W64" i="1"/>
  <c r="W56" i="1"/>
  <c r="W55" i="1"/>
  <c r="W59" i="1"/>
  <c r="W48" i="1"/>
  <c r="W40" i="1"/>
  <c r="W63" i="1"/>
  <c r="W53" i="1"/>
  <c r="W45" i="1"/>
  <c r="W42" i="1"/>
  <c r="W51" i="1"/>
  <c r="W61" i="1"/>
  <c r="W58" i="1"/>
  <c r="W66" i="1"/>
  <c r="W65" i="1"/>
  <c r="W46" i="1"/>
  <c r="W47" i="1"/>
  <c r="W39" i="1"/>
  <c r="W54" i="1"/>
  <c r="W44" i="1"/>
  <c r="W60" i="1"/>
  <c r="W50" i="1"/>
  <c r="W52" i="1"/>
  <c r="W41" i="1"/>
  <c r="W43" i="1"/>
  <c r="W49" i="1"/>
  <c r="W57" i="1"/>
  <c r="W62" i="1"/>
  <c r="W69" i="1"/>
  <c r="H68" i="1"/>
  <c r="W72" i="1"/>
  <c r="W71" i="1"/>
  <c r="W68" i="1"/>
  <c r="I67" i="1"/>
  <c r="I68" i="1" s="1"/>
  <c r="I69" i="1" s="1"/>
  <c r="V66" i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H69" i="1" l="1"/>
  <c r="U59" i="1" s="1"/>
  <c r="V68" i="1"/>
  <c r="V69" i="1"/>
  <c r="U62" i="1"/>
  <c r="U69" i="1"/>
  <c r="U48" i="1"/>
  <c r="U56" i="1"/>
  <c r="U64" i="1"/>
  <c r="U65" i="1"/>
  <c r="U72" i="1"/>
  <c r="U70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U68" i="1" l="1"/>
  <c r="U71" i="1"/>
  <c r="U45" i="1"/>
  <c r="U42" i="1"/>
  <c r="U50" i="1"/>
  <c r="U46" i="1"/>
  <c r="U41" i="1"/>
  <c r="U52" i="1"/>
  <c r="U55" i="1"/>
  <c r="U57" i="1"/>
  <c r="U51" i="1"/>
  <c r="U44" i="1"/>
  <c r="U66" i="1"/>
  <c r="U60" i="1"/>
  <c r="U40" i="1"/>
  <c r="U39" i="1"/>
  <c r="U54" i="1"/>
  <c r="U58" i="1"/>
  <c r="U53" i="1"/>
  <c r="U49" i="1"/>
  <c r="U43" i="1"/>
  <c r="U61" i="1"/>
  <c r="U67" i="1"/>
  <c r="U73" i="1"/>
  <c r="U63" i="1"/>
  <c r="U47" i="1"/>
  <c r="F65" i="1"/>
  <c r="F66" i="1" s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F67" i="1" l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S34" i="1" s="1"/>
  <c r="S24" i="1"/>
  <c r="S14" i="1"/>
  <c r="S58" i="1"/>
  <c r="S32" i="1"/>
  <c r="S17" i="1"/>
  <c r="S26" i="1"/>
  <c r="S22" i="1"/>
  <c r="S27" i="1"/>
  <c r="S56" i="1"/>
  <c r="S63" i="1"/>
  <c r="S28" i="1"/>
  <c r="S30" i="1"/>
  <c r="S18" i="1"/>
  <c r="S9" i="1"/>
  <c r="S16" i="1"/>
  <c r="S38" i="1"/>
  <c r="S7" i="1"/>
  <c r="S23" i="1"/>
  <c r="S19" i="1"/>
  <c r="S5" i="1"/>
  <c r="S42" i="1"/>
  <c r="S44" i="1"/>
  <c r="S40" i="1"/>
  <c r="S53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3" i="1"/>
  <c r="S4" i="1"/>
  <c r="S66" i="1"/>
  <c r="S50" i="1"/>
  <c r="S59" i="1"/>
  <c r="S39" i="1"/>
  <c r="S62" i="1"/>
  <c r="S46" i="1"/>
  <c r="S49" i="1"/>
  <c r="S54" i="1"/>
  <c r="S51" i="1"/>
  <c r="S48" i="1"/>
  <c r="S61" i="1"/>
  <c r="S67" i="1"/>
  <c r="S47" i="1"/>
  <c r="S43" i="1"/>
  <c r="S64" i="1"/>
  <c r="S41" i="1"/>
  <c r="S45" i="1"/>
  <c r="S65" i="1"/>
  <c r="S60" i="1"/>
  <c r="S55" i="1"/>
  <c r="S52" i="1"/>
  <c r="S72" i="1"/>
  <c r="S71" i="1"/>
  <c r="S68" i="1"/>
  <c r="K68" i="1"/>
  <c r="S70" i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S69" i="1" l="1"/>
  <c r="S73" i="1"/>
  <c r="S33" i="1"/>
  <c r="S37" i="1"/>
  <c r="S57" i="1"/>
  <c r="K69" i="1"/>
  <c r="X39" i="1" s="1"/>
  <c r="X65" i="1"/>
  <c r="X69" i="1"/>
  <c r="X53" i="1"/>
  <c r="X62" i="1"/>
  <c r="X44" i="1"/>
  <c r="X41" i="1"/>
  <c r="X40" i="1"/>
  <c r="X45" i="1"/>
  <c r="X67" i="1"/>
  <c r="X61" i="1"/>
  <c r="X49" i="1"/>
  <c r="X47" i="1"/>
  <c r="X46" i="1"/>
  <c r="X66" i="1"/>
  <c r="X72" i="1"/>
  <c r="X70" i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X68" i="1" l="1"/>
  <c r="X71" i="1"/>
  <c r="X51" i="1"/>
  <c r="X59" i="1"/>
  <c r="X52" i="1"/>
  <c r="X54" i="1"/>
  <c r="X56" i="1"/>
  <c r="X55" i="1"/>
  <c r="X57" i="1"/>
  <c r="X43" i="1"/>
  <c r="X50" i="1"/>
  <c r="X63" i="1"/>
  <c r="X64" i="1"/>
  <c r="X60" i="1"/>
  <c r="X48" i="1"/>
  <c r="X58" i="1"/>
  <c r="X73" i="1"/>
  <c r="X42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AA68" i="1" s="1"/>
  <c r="G62" i="1"/>
  <c r="M51" i="1"/>
  <c r="M52" i="1" s="1"/>
  <c r="M53" i="1" s="1"/>
  <c r="L50" i="1"/>
  <c r="G63" i="1" l="1"/>
  <c r="G64" i="1" s="1"/>
  <c r="N68" i="1"/>
  <c r="N69" i="1" s="1"/>
  <c r="AA69" i="1"/>
  <c r="AA71" i="1"/>
  <c r="AA67" i="1"/>
  <c r="AA70" i="1"/>
  <c r="M54" i="1"/>
  <c r="M55" i="1" s="1"/>
  <c r="L51" i="1"/>
  <c r="L52" i="1" s="1"/>
  <c r="L53" i="1" s="1"/>
  <c r="T2" i="1" l="1"/>
  <c r="AA72" i="1"/>
  <c r="AA45" i="1"/>
  <c r="G65" i="1"/>
  <c r="M56" i="1"/>
  <c r="M57" i="1" s="1"/>
  <c r="L54" i="1"/>
  <c r="G66" i="1" l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Y73" i="1" s="1"/>
  <c r="G67" i="1"/>
  <c r="Y68" i="1"/>
  <c r="M61" i="1"/>
  <c r="Y56" i="1"/>
  <c r="Y62" i="1" l="1"/>
  <c r="Y59" i="1"/>
  <c r="Y58" i="1"/>
  <c r="Y64" i="1"/>
  <c r="Y20" i="1"/>
  <c r="Y60" i="1"/>
  <c r="Y63" i="1"/>
  <c r="Y57" i="1"/>
  <c r="Y61" i="1"/>
  <c r="Y65" i="1"/>
  <c r="Y66" i="1"/>
  <c r="G68" i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69" i="1" l="1"/>
  <c r="T12" i="1" s="1"/>
  <c r="T63" i="1"/>
  <c r="T38" i="1"/>
  <c r="T21" i="1"/>
  <c r="T18" i="1"/>
  <c r="T13" i="1"/>
  <c r="T48" i="1"/>
  <c r="T27" i="1"/>
  <c r="T28" i="1"/>
  <c r="T22" i="1"/>
  <c r="T67" i="1"/>
  <c r="T45" i="1"/>
  <c r="T61" i="1"/>
  <c r="T66" i="1"/>
  <c r="T25" i="1"/>
  <c r="T57" i="1"/>
  <c r="T43" i="1"/>
  <c r="T15" i="1"/>
  <c r="T20" i="1"/>
  <c r="T37" i="1"/>
  <c r="T44" i="1"/>
  <c r="T5" i="1"/>
  <c r="T70" i="1"/>
  <c r="T69" i="1"/>
  <c r="T55" i="1"/>
  <c r="T32" i="1"/>
  <c r="T8" i="1"/>
  <c r="T6" i="1"/>
  <c r="T36" i="1"/>
  <c r="T41" i="1"/>
  <c r="T10" i="1"/>
  <c r="T47" i="1"/>
  <c r="T31" i="1"/>
  <c r="T35" i="1"/>
  <c r="T34" i="1"/>
  <c r="T65" i="1"/>
  <c r="T71" i="1"/>
  <c r="T64" i="1"/>
  <c r="T14" i="1"/>
  <c r="T42" i="1"/>
  <c r="T50" i="1"/>
  <c r="T9" i="1"/>
  <c r="T59" i="1"/>
  <c r="T62" i="1"/>
  <c r="T17" i="1"/>
  <c r="T60" i="1"/>
  <c r="T56" i="1"/>
  <c r="T4" i="1"/>
  <c r="T26" i="1"/>
  <c r="T53" i="1"/>
  <c r="T58" i="1"/>
  <c r="T49" i="1"/>
  <c r="T51" i="1"/>
  <c r="T24" i="1"/>
  <c r="T39" i="1"/>
  <c r="T19" i="1"/>
  <c r="T54" i="1"/>
  <c r="T46" i="1"/>
  <c r="T11" i="1"/>
  <c r="T29" i="1"/>
  <c r="T68" i="1"/>
  <c r="T52" i="1"/>
  <c r="T33" i="1"/>
  <c r="T7" i="1"/>
  <c r="T40" i="1"/>
  <c r="T23" i="1"/>
  <c r="T16" i="1"/>
  <c r="T30" i="1"/>
  <c r="M63" i="1"/>
  <c r="M64" i="1" s="1"/>
  <c r="M65" i="1" s="1"/>
  <c r="T3" i="1" l="1"/>
  <c r="T73" i="1"/>
  <c r="T72" i="1"/>
  <c r="M66" i="1"/>
  <c r="M67" i="1" l="1"/>
  <c r="M68" i="1" l="1"/>
  <c r="Z68" i="1"/>
  <c r="Z35" i="1"/>
  <c r="Z4" i="1"/>
  <c r="Z54" i="1"/>
  <c r="Z64" i="1"/>
  <c r="Z60" i="1"/>
  <c r="AC67" i="1"/>
  <c r="P68" i="1"/>
  <c r="Z40" i="1" l="1"/>
  <c r="M69" i="1"/>
  <c r="Z16" i="1"/>
  <c r="Z27" i="1"/>
  <c r="Z30" i="1"/>
  <c r="AC68" i="1"/>
  <c r="P69" i="1"/>
  <c r="AC72" i="1" s="1"/>
  <c r="Z15" i="1"/>
  <c r="Z7" i="1"/>
  <c r="Z25" i="1"/>
  <c r="Z44" i="1"/>
  <c r="Z3" i="1"/>
  <c r="Z57" i="1"/>
  <c r="Z51" i="1"/>
  <c r="Z59" i="1"/>
  <c r="Z49" i="1"/>
  <c r="Z67" i="1"/>
  <c r="Z21" i="1"/>
  <c r="Z47" i="1"/>
  <c r="Z24" i="1"/>
  <c r="Z23" i="1"/>
  <c r="Z32" i="1"/>
  <c r="Z62" i="1"/>
  <c r="Z45" i="1"/>
  <c r="Z43" i="1"/>
  <c r="Z10" i="1"/>
  <c r="Z34" i="1"/>
  <c r="Z55" i="1"/>
  <c r="Z20" i="1"/>
  <c r="Z19" i="1"/>
  <c r="Z65" i="1"/>
  <c r="Z29" i="1"/>
  <c r="Z46" i="1"/>
  <c r="Z36" i="1"/>
  <c r="Z6" i="1"/>
  <c r="Z58" i="1"/>
  <c r="Z17" i="1"/>
  <c r="Z5" i="1"/>
  <c r="Z9" i="1"/>
  <c r="Z37" i="1"/>
  <c r="Z50" i="1"/>
  <c r="Z39" i="1"/>
  <c r="Z38" i="1"/>
  <c r="Z53" i="1"/>
  <c r="Z31" i="1"/>
  <c r="Z33" i="1"/>
  <c r="Z26" i="1"/>
  <c r="Z12" i="1"/>
  <c r="Z56" i="1"/>
  <c r="Z11" i="1"/>
  <c r="Z52" i="1"/>
  <c r="Z61" i="1"/>
  <c r="Z42" i="1"/>
  <c r="Z18" i="1"/>
  <c r="Z8" i="1"/>
  <c r="Z28" i="1"/>
  <c r="Z14" i="1"/>
  <c r="Z63" i="1"/>
  <c r="Z22" i="1"/>
  <c r="Z13" i="1"/>
  <c r="Z48" i="1"/>
  <c r="Z41" i="1"/>
  <c r="Z66" i="1"/>
  <c r="Z72" i="1"/>
  <c r="Z71" i="1"/>
  <c r="Z69" i="1"/>
  <c r="AC70" i="1"/>
  <c r="AC71" i="1"/>
  <c r="AC69" i="1"/>
  <c r="Z73" i="1" l="1"/>
  <c r="Z70" i="1"/>
  <c r="AC45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<sst xmlns="http://schemas.openxmlformats.org/spreadsheetml/2006/main" count="870" uniqueCount="530">
  <si>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</si>
  <si>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</si>
  <si>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</si>
  <si>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</si>
  <si>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</si>
  <si>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</si>
  <si>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</si>
  <si>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</si>
  <si>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</si>
  <si>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</si>
  <si>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</si>
  <si>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</si>
  <si>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</si>
  <si>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</si>
  <si>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</si>
  <si>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</si>
  <si>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</si>
  <si>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</si>
  <si>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</si>
  <si>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</si>
  <si>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</si>
  <si>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</si>
  <si>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</si>
  <si>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</si>
  <si>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</si>
  <si>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</si>
  <si>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</si>
  <si>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</si>
  <si>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</si>
  <si>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</si>
  <si>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</si>
  <si>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</si>
  <si>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</si>
  <si>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</si>
  <si>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</si>
  <si>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</si>
  <si>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</si>
  <si>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</si>
  <si>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</si>
  <si>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</si>
  <si>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</si>
  <si>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</si>
  <si>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</si>
  <si>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</si>
  <si>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</si>
  <si>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</si>
  <si>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</si>
  <si>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</si>
  <si>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</si>
  <si>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</si>
  <si>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</si>
  <si>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</si>
  <si>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</si>
  <si>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</si>
  <si>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</si>
  <si>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</si>
  <si>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</si>
  <si>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</si>
  <si>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</si>
  <si>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</si>
  <si>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</si>
  <si>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</si>
  <si>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</si>
  <si>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</si>
  <si>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</si>
  <si>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</si>
  <si>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</si>
  <si>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</si>
  <si>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</si>
  <si>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</si>
  <si>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</si>
  <si>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</si>
  <si>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</si>
  <si>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</si>
  <si>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</si>
  <si>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</si>
  <si>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</si>
  <si>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</si>
  <si>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</si>
  <si>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</si>
  <si>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</si>
  <si>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</si>
  <si>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</si>
  <si>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</si>
  <si>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</si>
  <si>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</si>
  <si>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</si>
  <si>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</si>
  <si>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</si>
  <si>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</si>
  <si>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</si>
  <si>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</si>
  <si>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</si>
  <si>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</si>
  <si>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</si>
  <si>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</si>
  <si>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</si>
  <si>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</si>
  <si>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</si>
  <si>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</si>
  <si>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</si>
  <si>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</si>
  <si>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</si>
  <si>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</si>
  <si>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</si>
  <si>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</si>
  <si>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</si>
  <si>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</si>
  <si>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</si>
  <si>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</si>
  <si>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</si>
  <si>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</si>
  <si>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</si>
  <si>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</si>
  <si>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</si>
  <si>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</si>
  <si>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</si>
  <si>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</si>
  <si>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</si>
  <si>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</si>
  <si>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</si>
  <si>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</si>
  <si>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</si>
  <si>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</si>
  <si>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</si>
  <si>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</si>
  <si>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</si>
  <si>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</si>
  <si>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</si>
  <si>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</si>
  <si>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</si>
  <si>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</si>
  <si>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</si>
  <si>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</si>
  <si>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</si>
  <si>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</si>
  <si>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</si>
  <si>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</si>
  <si>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</si>
  <si>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</si>
  <si>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</si>
  <si>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</si>
  <si>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</si>
  <si>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</si>
  <si>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</si>
  <si>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</si>
  <si>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</si>
  <si>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</si>
  <si>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</si>
  <si>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</si>
  <si>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</si>
  <si>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</si>
  <si>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</si>
  <si>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</si>
  <si>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</si>
  <si>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</si>
  <si>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</si>
  <si>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</si>
  <si>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</si>
  <si>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</si>
  <si>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</si>
  <si>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</si>
  <si>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</si>
  <si>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</si>
  <si>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</si>
  <si>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</si>
  <si>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</si>
  <si>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</si>
  <si>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</si>
  <si>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</si>
  <si>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</si>
  <si>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</si>
  <si>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</si>
  <si>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</si>
  <si>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</si>
  <si>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</si>
  <si>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</si>
  <si>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</si>
  <si>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</si>
  <si>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</si>
  <si>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</si>
  <si>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</si>
  <si>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</si>
  <si>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</si>
  <si>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</si>
  <si>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</si>
  <si>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</si>
  <si>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</si>
  <si>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</si>
  <si>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</si>
  <si>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</si>
  <si>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</si>
  <si>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</si>
  <si>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</si>
  <si>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</si>
  <si>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</si>
  <si>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</si>
  <si>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</si>
  <si>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</si>
  <si>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</si>
  <si>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</si>
  <si>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</si>
  <si>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</si>
  <si>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</si>
  <si>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</si>
  <si>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</si>
  <si>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</si>
  <si>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</si>
  <si>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</si>
  <si>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</si>
  <si>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</si>
  <si>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</si>
  <si>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</si>
  <si>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</si>
  <si>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</si>
  <si>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</si>
  <si>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</si>
  <si>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</si>
  <si>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</si>
  <si>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</si>
  <si>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</si>
  <si>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</si>
  <si>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</si>
  <si>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</si>
  <si>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</si>
  <si>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</si>
  <si>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</si>
  <si>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</si>
  <si>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</si>
  <si>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</si>
  <si>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</si>
  <si>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</si>
  <si>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</si>
  <si>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</si>
  <si>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</si>
  <si>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</si>
  <si>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</si>
  <si>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</si>
  <si>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</si>
  <si>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</si>
  <si>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</si>
  <si>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</si>
  <si>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</si>
  <si>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</si>
  <si>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</si>
  <si>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</si>
  <si>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</si>
  <si>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</si>
  <si>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</si>
  <si>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</si>
  <si>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</si>
  <si>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</si>
  <si>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</si>
  <si>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</si>
  <si>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</si>
  <si>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</si>
  <si>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</si>
  <si>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</si>
  <si>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</si>
  <si>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</si>
  <si>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</si>
  <si>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</si>
  <si>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</si>
  <si>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</si>
  <si>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</si>
  <si>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</si>
  <si>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</si>
  <si>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</si>
  <si>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</si>
  <si>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</si>
  <si>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</si>
  <si>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</si>
  <si>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</si>
  <si>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</si>
  <si>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</si>
  <si>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</si>
  <si>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</si>
  <si>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</si>
  <si>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</si>
  <si>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</si>
  <si>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</si>
  <si>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</si>
  <si>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</si>
  <si>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</si>
  <si>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</si>
  <si>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</si>
  <si>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</si>
  <si>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</si>
  <si>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</si>
  <si>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</si>
  <si>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</si>
  <si>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</si>
  <si>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</si>
  <si>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</si>
  <si>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</si>
  <si>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</si>
  <si>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</si>
  <si>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</si>
  <si>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</si>
  <si>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</si>
  <si>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</si>
  <si>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</si>
  <si>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</si>
  <si>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</si>
  <si>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</si>
  <si>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</si>
  <si>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</si>
  <si>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</si>
  <si>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</si>
  <si>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</si>
  <si>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</si>
  <si>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</si>
  <si>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</si>
  <si>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</si>
  <si>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</si>
  <si>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</si>
  <si>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</si>
  <si>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</si>
  <si>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</si>
  <si>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</si>
  <si>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</si>
  <si>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</si>
  <si>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</si>
  <si>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</si>
  <si>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</si>
  <si>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</si>
  <si>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</si>
  <si>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</si>
  <si>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</si>
  <si>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</si>
  <si>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</si>
  <si>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</si>
  <si>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</si>
  <si>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</si>
  <si>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</si>
  <si>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</si>
  <si>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</si>
  <si>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</si>
  <si>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</si>
  <si>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</si>
  <si>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</si>
  <si>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</si>
  <si>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</si>
  <si>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</si>
  <si>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</si>
  <si>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</si>
  <si>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</si>
  <si>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</si>
  <si>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</si>
  <si>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</si>
  <si>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</si>
  <si>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</si>
  <si>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</si>
  <si>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</si>
  <si>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</si>
  <si>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</si>
  <si>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</si>
  <si>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</si>
  <si>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</si>
  <si>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</si>
  <si>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</si>
  <si>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</si>
  <si>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</si>
  <si>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</si>
  <si>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</si>
  <si>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</si>
  <si>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</si>
  <si>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</si>
  <si>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</si>
  <si>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</si>
  <si>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</si>
  <si>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</si>
  <si>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</si>
  <si>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</si>
  <si>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</si>
  <si>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</si>
  <si>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</si>
  <si>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</si>
  <si>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</si>
  <si>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</si>
  <si>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</si>
  <si>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</si>
  <si>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</si>
  <si>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</si>
  <si>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</si>
  <si>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</si>
  <si>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</si>
  <si>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</si>
  <si>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</si>
  <si>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</si>
  <si>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</si>
  <si>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</si>
  <si>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</si>
  <si>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</si>
  <si>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</si>
  <si>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</si>
  <si>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</si>
  <si>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</si>
  <si>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</si>
  <si>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</si>
  <si>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</si>
  <si>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</si>
  <si>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</si>
  <si>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</si>
  <si>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</si>
  <si>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</si>
  <si>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</si>
  <si>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</si>
  <si>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</si>
  <si>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</si>
  <si>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</si>
  <si>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</si>
  <si>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</si>
  <si>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</si>
  <si>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</si>
  <si>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</si>
  <si>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</si>
  <si>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</si>
  <si>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</si>
  <si>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</si>
  <si>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</si>
  <si>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</si>
  <si>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</si>
  <si>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</si>
  <si>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</si>
  <si>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</si>
  <si>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</si>
  <si>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</si>
  <si>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</si>
  <si>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</si>
  <si>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</si>
  <si>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</si>
  <si>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</si>
  <si>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</si>
  <si>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</si>
  <si>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</si>
  <si>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</si>
  <si>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</si>
  <si>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</si>
  <si>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</si>
  <si>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</si>
  <si>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</si>
  <si>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</si>
  <si>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</si>
  <si>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</si>
  <si>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</si>
  <si>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</si>
  <si>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</si>
  <si>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</si>
  <si>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</si>
  <si>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</si>
  <si>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</si>
  <si>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</si>
  <si>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</si>
  <si>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</si>
  <si>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</si>
  <si>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</si>
  <si>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</si>
  <si>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</si>
  <si>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</si>
  <si>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</si>
  <si>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</si>
  <si>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</si>
  <si>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</si>
  <si>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</si>
  <si>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</si>
  <si>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</si>
  <si>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</si>
  <si>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</si>
  <si>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</si>
  <si>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</si>
  <si>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</si>
  <si>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</si>
  <si>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</si>
  <si>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</si>
  <si>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</si>
  <si>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</si>
  <si>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</si>
  <si>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</si>
  <si>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</si>
  <si>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</si>
  <si>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</si>
  <si>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</si>
  <si>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</si>
  <si>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</si>
  <si>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</si>
  <si>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</si>
  <si>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</si>
  <si>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</si>
  <si>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</si>
  <si>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</si>
  <si>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</si>
  <si>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</si>
  <si>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</si>
  <si>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</si>
  <si>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</si>
  <si>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</si>
  <si>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</si>
  <si>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</si>
  <si>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</si>
  <si>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</si>
  <si>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</si>
  <si>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</si>
  <si>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</si>
  <si>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</si>
  <si>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</si>
  <si>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</si>
  <si>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</si>
  <si>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</si>
  <si>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</si>
  <si>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</si>
  <si>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</si>
  <si>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</si>
  <si>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</si>
  <si>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</si>
  <si>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</si>
  <si>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</si>
  <si>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</si>
  <si>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1) Строгий контроль места пункции, повязка  на руке до 6 ч.</t>
  </si>
  <si>
    <t>150 ml</t>
  </si>
  <si>
    <t>Проводник коронарный  0.8g, Angioline</t>
  </si>
  <si>
    <t>Устье ствола ЛКА катетеризировано проводниковым катетером Launcher JL 4/0 6Fr. Коронарный проводник AngioLine 0,8 удалось провести в  дистальный сегмент ПНА. БК Колибри 2.5-15, давлением 10 атм. выполнена предилатация субтотального стеноза.  В зону нестабильного остаточного стеноза проксимального сегмента имплантированын DES Resolute Integtity 4.0-18 мм, давлением 12 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 восстановлен до TIMI III. Ангиографический удовлетворительный. Пациентка в стабильном состоянии транспортируется в ПРИТ для дальнейшего наблюдения и лечения.</t>
  </si>
  <si>
    <t>02:06</t>
  </si>
  <si>
    <t>Савич И.П.</t>
  </si>
  <si>
    <t>100 ml</t>
  </si>
  <si>
    <t xml:space="preserve">короткий, проходим, контуры ровные, </t>
  </si>
  <si>
    <t>локальный стеноз среднего сегмента  до 50%. Антеградный кровоток TIMI III</t>
  </si>
  <si>
    <t>эксцентричный стеноз проксимального сегмента 50%, стеноз дистального сегмента 80% без признаков тромбирования  (d  не более 2.75 мм). Антеградный кровоток TIMI III</t>
  </si>
  <si>
    <t>неровности контуров проксимального и среднего сегментов. На фоне выраженной ангуляции дистального сегмента определяется локальный стеноз 70% (d 2.7-3.0) без косвенных признаков тромбирования.  Антеградный кровоток  чёткий TIMI III.</t>
  </si>
  <si>
    <t xml:space="preserve">Совместно с д/кардиологом с учетом отсутствия болевого синдрома, стабильной гемодинамики,  ангиографических данных: отсутствие окклюзии и субтотальных стенозов, наличие стенотических изменений без признаков диссекции и тромбирования, а так же выраженной девиации дистального сегмента ПКА при диаметрах артерий от 2.75 до 3.0 от ЧКВ в настоящий момент решено воздержаться т.к риски развития тяжёлых интраоперационных осложнений значительно превышают потенциальную пользу ЧКВ.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</si>
</sst>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9"/>
      <color theme="1"/>
      <name val="Albertus Medium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1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5" fillId="9" borderId="21" applyNumberFormat="0" applyAlignment="0" applyProtection="0"/>
  </cellStyleXfs>
  <cellXfs count="2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19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0" fillId="7" borderId="6" xfId="5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20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3" fillId="0" borderId="7" xfId="0" applyFont="1" applyBorder="1" applyAlignment="1" applyProtection="1">
      <alignment horizontal="left" vertical="center"/>
      <protection locked="0"/>
    </xf>
    <xf numFmtId="14" fontId="29" fillId="6" borderId="7" xfId="4" applyNumberFormat="1" applyFont="1" applyBorder="1" applyAlignment="1" applyProtection="1">
      <alignment horizontal="left" vertical="center"/>
      <protection locked="0"/>
    </xf>
    <xf numFmtId="0" fontId="9" fillId="7" borderId="8" xfId="5" applyFont="1" applyBorder="1" applyAlignment="1">
      <alignment horizontal="left" vertical="center"/>
    </xf>
    <xf numFmtId="166" fontId="9" fillId="6" borderId="9" xfId="4" applyNumberFormat="1" applyFont="1" applyBorder="1" applyAlignment="1" applyProtection="1">
      <alignment horizontal="left"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0" fontId="13" fillId="0" borderId="4" xfId="0" applyFont="1" applyBorder="1" applyAlignment="1" applyProtection="1">
      <alignment vertical="center"/>
      <protection locked="0"/>
    </xf>
    <xf numFmtId="0" fontId="13" fillId="0" borderId="9" xfId="0" applyFont="1" applyBorder="1" applyAlignment="1" applyProtection="1">
      <alignment vertical="center"/>
      <protection locked="0"/>
    </xf>
    <xf numFmtId="0" fontId="13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0" fillId="0" borderId="0" xfId="0" applyFont="1" applyAlignment="1">
      <alignment vertical="top" wrapText="1"/>
    </xf>
    <xf numFmtId="0" fontId="20" fillId="7" borderId="5" xfId="5" applyFont="1" applyBorder="1" applyAlignment="1">
      <alignment horizontal="centerContinuous" vertical="center"/>
    </xf>
    <xf numFmtId="0" fontId="27" fillId="0" borderId="7" xfId="0" applyFont="1" applyBorder="1" applyAlignment="1">
      <alignment horizontal="left" vertical="center"/>
    </xf>
    <xf numFmtId="0" fontId="0" fillId="0" borderId="3" xfId="0" applyBorder="1"/>
    <xf numFmtId="0" fontId="30" fillId="0" borderId="12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0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8" fillId="0" borderId="0" xfId="0" applyFont="1" applyAlignment="1">
      <alignment horizontal="centerContinuous" vertical="center" wrapText="1"/>
    </xf>
    <xf numFmtId="0" fontId="25" fillId="0" borderId="10" xfId="0" applyFont="1" applyBorder="1" applyAlignment="1">
      <alignment horizontal="centerContinuous" vertical="top" wrapText="1"/>
    </xf>
    <xf numFmtId="0" fontId="20" fillId="0" borderId="5" xfId="0" applyFont="1" applyBorder="1" applyAlignment="1">
      <alignment horizontal="centerContinuous" vertical="distributed" wrapText="1"/>
    </xf>
    <xf numFmtId="0" fontId="20" fillId="0" borderId="11" xfId="0" applyFont="1" applyBorder="1" applyAlignment="1">
      <alignment horizontal="centerContinuous" vertical="distributed" wrapText="1"/>
    </xf>
    <xf numFmtId="0" fontId="20" fillId="0" borderId="12" xfId="0" applyFont="1" applyBorder="1" applyAlignment="1">
      <alignment horizontal="centerContinuous" vertical="distributed" wrapText="1"/>
    </xf>
    <xf numFmtId="0" fontId="20" fillId="0" borderId="0" xfId="0" applyFont="1" applyAlignment="1">
      <alignment horizontal="centerContinuous" vertical="distributed" wrapText="1"/>
    </xf>
    <xf numFmtId="0" fontId="20" fillId="0" borderId="13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4" fillId="0" borderId="0" xfId="0" applyFont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35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3" fillId="0" borderId="13" xfId="0" applyFont="1" applyBorder="1" applyAlignment="1" applyProtection="1">
      <alignment vertical="center"/>
      <protection locked="0"/>
    </xf>
    <xf numFmtId="0" fontId="36" fillId="0" borderId="12" xfId="0" applyFont="1" applyBorder="1" applyAlignment="1">
      <alignment horizontal="left" vertical="center"/>
    </xf>
    <xf numFmtId="0" fontId="28" fillId="0" borderId="8" xfId="0" applyFont="1" applyBorder="1" applyAlignment="1">
      <alignment vertical="top" wrapText="1"/>
    </xf>
    <xf numFmtId="0" fontId="36" fillId="0" borderId="10" xfId="0" applyFont="1" applyBorder="1" applyAlignment="1">
      <alignment horizontal="left" vertical="top" wrapText="1"/>
    </xf>
    <xf numFmtId="0" fontId="28" fillId="0" borderId="12" xfId="0" applyFont="1" applyBorder="1" applyAlignment="1">
      <alignment vertical="top" wrapText="1"/>
    </xf>
    <xf numFmtId="0" fontId="38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2" fillId="0" borderId="12" xfId="0" applyFont="1" applyBorder="1"/>
    <xf numFmtId="0" fontId="0" fillId="0" borderId="0" xfId="0" applyProtection="1">
      <protection locked="0"/>
    </xf>
    <xf numFmtId="165" fontId="13" fillId="0" borderId="7" xfId="0" applyNumberFormat="1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25" fillId="0" borderId="0" xfId="0" applyFont="1" applyAlignment="1">
      <alignment horizontal="centerContinuous" vertical="top" wrapText="1"/>
    </xf>
    <xf numFmtId="0" fontId="13" fillId="0" borderId="0" xfId="0" applyFont="1" applyAlignment="1" applyProtection="1">
      <alignment vertical="top" wrapText="1"/>
      <protection locked="0"/>
    </xf>
    <xf numFmtId="0" fontId="13" fillId="0" borderId="0" xfId="0" applyFont="1" applyAlignment="1" applyProtection="1">
      <alignment horizontal="centerContinuous" vertical="top" wrapText="1"/>
      <protection locked="0"/>
    </xf>
    <xf numFmtId="0" fontId="30" fillId="0" borderId="0" xfId="0" applyFont="1" applyAlignment="1">
      <alignment vertical="top"/>
    </xf>
    <xf numFmtId="0" fontId="30" fillId="0" borderId="13" xfId="0" applyFont="1" applyBorder="1" applyAlignment="1">
      <alignment vertical="top"/>
    </xf>
    <xf numFmtId="0" fontId="20" fillId="0" borderId="0" xfId="0" applyFont="1"/>
    <xf numFmtId="0" fontId="20" fillId="7" borderId="6" xfId="5" applyFont="1" applyBorder="1" applyAlignment="1" applyProtection="1">
      <alignment vertical="center"/>
    </xf>
    <xf numFmtId="0" fontId="9" fillId="7" borderId="8" xfId="5" applyFont="1" applyBorder="1" applyAlignment="1" applyProtection="1">
      <alignment horizontal="left" vertical="center"/>
    </xf>
    <xf numFmtId="0" fontId="33" fillId="0" borderId="0" xfId="0" applyFont="1" applyAlignment="1" applyProtection="1">
      <alignment horizontal="left"/>
      <protection locked="0"/>
    </xf>
    <xf numFmtId="0" fontId="42" fillId="0" borderId="0" xfId="0" applyFont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26" fillId="0" borderId="8" xfId="0" applyFont="1" applyBorder="1" applyAlignment="1">
      <alignment vertical="center"/>
    </xf>
    <xf numFmtId="165" fontId="13" fillId="0" borderId="9" xfId="0" applyNumberFormat="1" applyFont="1" applyBorder="1" applyAlignment="1" applyProtection="1">
      <alignment horizontal="left" vertical="center"/>
      <protection locked="0"/>
    </xf>
    <xf numFmtId="0" fontId="9" fillId="7" borderId="15" xfId="5" applyFont="1" applyBorder="1" applyAlignment="1">
      <alignment horizontal="left" vertical="center"/>
    </xf>
    <xf numFmtId="166" fontId="9" fillId="6" borderId="16" xfId="4" applyNumberFormat="1" applyFont="1" applyBorder="1" applyAlignment="1" applyProtection="1">
      <alignment horizontal="left" vertical="center"/>
      <protection locked="0"/>
    </xf>
    <xf numFmtId="0" fontId="36" fillId="0" borderId="0" xfId="0" applyFont="1" applyAlignment="1">
      <alignment horizontal="left" vertical="center"/>
    </xf>
    <xf numFmtId="0" fontId="33" fillId="0" borderId="13" xfId="0" applyFont="1" applyBorder="1" applyAlignment="1" applyProtection="1">
      <alignment horizontal="left"/>
      <protection locked="0"/>
    </xf>
    <xf numFmtId="0" fontId="33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3" fillId="8" borderId="17" xfId="6" applyFont="1" applyBorder="1" applyAlignment="1">
      <alignment horizontal="left" vertical="center"/>
    </xf>
    <xf numFmtId="0" fontId="13" fillId="0" borderId="9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26" fillId="0" borderId="3" xfId="0" applyFont="1" applyBorder="1" applyAlignment="1" applyProtection="1">
      <alignment vertical="center"/>
      <protection locked="0"/>
    </xf>
    <xf numFmtId="0" fontId="26" fillId="0" borderId="4" xfId="0" applyFont="1" applyBorder="1" applyAlignment="1" applyProtection="1">
      <alignment vertical="center"/>
      <protection locked="0"/>
    </xf>
    <xf numFmtId="0" fontId="26" fillId="0" borderId="8" xfId="0" applyFont="1" applyBorder="1" applyAlignment="1" applyProtection="1">
      <alignment vertical="center"/>
      <protection locked="0"/>
    </xf>
    <xf numFmtId="0" fontId="26" fillId="0" borderId="6" xfId="0" applyFont="1" applyBorder="1" applyAlignment="1" applyProtection="1">
      <alignment vertical="center"/>
      <protection locked="0"/>
    </xf>
    <xf numFmtId="0" fontId="15" fillId="0" borderId="10" xfId="0" applyFont="1" applyBorder="1" applyAlignment="1">
      <alignment horizontal="right"/>
    </xf>
    <xf numFmtId="165" fontId="15" fillId="0" borderId="5" xfId="0" applyNumberFormat="1" applyFont="1" applyBorder="1" applyAlignment="1">
      <alignment horizontal="center"/>
    </xf>
    <xf numFmtId="0" fontId="17" fillId="0" borderId="11" xfId="0" applyFont="1" applyBorder="1" applyAlignment="1">
      <alignment horizontal="right" vertical="top"/>
    </xf>
    <xf numFmtId="0" fontId="16" fillId="0" borderId="12" xfId="0" applyFont="1" applyBorder="1" applyAlignment="1">
      <alignment horizontal="centerContinuous" vertical="top"/>
    </xf>
    <xf numFmtId="0" fontId="14" fillId="0" borderId="0" xfId="0" applyFont="1" applyAlignment="1">
      <alignment horizontal="centerContinuous"/>
    </xf>
    <xf numFmtId="0" fontId="47" fillId="9" borderId="21" xfId="7" applyFont="1" applyAlignment="1">
      <alignment horizontal="left" vertical="center"/>
    </xf>
    <xf numFmtId="14" fontId="46" fillId="9" borderId="22" xfId="7" applyNumberFormat="1" applyFont="1" applyBorder="1" applyAlignment="1" applyProtection="1">
      <alignment horizontal="right" vertical="center"/>
    </xf>
    <xf numFmtId="0" fontId="46" fillId="9" borderId="22" xfId="7" applyFont="1" applyBorder="1" applyAlignment="1" applyProtection="1">
      <alignment horizontal="right" vertical="center"/>
    </xf>
    <xf numFmtId="0" fontId="14" fillId="0" borderId="0" xfId="0" applyFont="1" applyAlignment="1">
      <alignment horizontal="center"/>
    </xf>
    <xf numFmtId="0" fontId="47" fillId="9" borderId="21" xfId="7" applyFont="1" applyAlignment="1" applyProtection="1">
      <alignment horizontal="left" vertical="center"/>
    </xf>
    <xf numFmtId="0" fontId="21" fillId="0" borderId="12" xfId="0" applyFont="1" applyBorder="1" applyAlignment="1">
      <alignment horizontal="justify" vertical="center" wrapText="1"/>
    </xf>
    <xf numFmtId="0" fontId="22" fillId="0" borderId="13" xfId="0" applyFont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justify" vertical="center" wrapText="1"/>
      <protection locked="0"/>
    </xf>
    <xf numFmtId="0" fontId="22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horizontal="left" vertical="top" wrapText="1"/>
      <protection locked="0"/>
    </xf>
    <xf numFmtId="0" fontId="20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19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0" fillId="0" borderId="0" xfId="0" applyFont="1" applyAlignment="1">
      <alignment horizontal="left" vertical="center" wrapText="1"/>
    </xf>
    <xf numFmtId="20" fontId="14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39" fillId="0" borderId="0" xfId="0" applyFont="1" applyAlignment="1" applyProtection="1">
      <alignment vertical="top" wrapText="1"/>
      <protection locked="0"/>
    </xf>
    <xf numFmtId="0" fontId="51" fillId="0" borderId="0" xfId="0" applyFont="1" applyAlignment="1">
      <alignment vertical="top"/>
    </xf>
    <xf numFmtId="0" fontId="52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6" fillId="0" borderId="0" xfId="0" applyFont="1" applyAlignment="1">
      <alignment horizontal="centerContinuous" vertical="center"/>
    </xf>
    <xf numFmtId="0" fontId="48" fillId="0" borderId="0" xfId="0" applyFont="1" applyAlignment="1" applyProtection="1">
      <alignment vertical="top" wrapText="1"/>
      <protection locked="0"/>
    </xf>
    <xf numFmtId="0" fontId="48" fillId="0" borderId="3" xfId="0" applyFont="1" applyBorder="1" applyAlignment="1" applyProtection="1">
      <alignment vertical="top" wrapText="1"/>
      <protection locked="0"/>
    </xf>
    <xf numFmtId="0" fontId="52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7" fillId="9" borderId="23" xfId="7" applyFont="1" applyBorder="1" applyAlignment="1">
      <alignment horizontal="left" vertical="center"/>
    </xf>
    <xf numFmtId="0" fontId="45" fillId="9" borderId="12" xfId="7" applyBorder="1" applyAlignment="1" applyProtection="1">
      <alignment horizontal="left" vertical="center"/>
    </xf>
    <xf numFmtId="0" fontId="45" fillId="9" borderId="24" xfId="7" applyBorder="1" applyAlignment="1" applyProtection="1">
      <alignment horizontal="justify" vertical="justify" wrapText="1"/>
    </xf>
    <xf numFmtId="0" fontId="45" fillId="9" borderId="24" xfId="7" applyBorder="1" applyAlignment="1" applyProtection="1">
      <alignment horizontal="justify" vertical="top" wrapText="1"/>
    </xf>
    <xf numFmtId="0" fontId="54" fillId="0" borderId="25" xfId="0" applyFont="1" applyBorder="1" applyAlignment="1" applyProtection="1">
      <alignment horizontal="center" vertical="center"/>
      <protection locked="0"/>
    </xf>
    <xf numFmtId="0" fontId="55" fillId="4" borderId="28" xfId="0" applyFont="1" applyFill="1" applyBorder="1" applyAlignment="1">
      <alignment horizontal="center" vertical="center"/>
    </xf>
    <xf numFmtId="0" fontId="55" fillId="4" borderId="29" xfId="0" applyFont="1" applyFill="1" applyBorder="1" applyAlignment="1">
      <alignment horizontal="center" vertical="center"/>
    </xf>
    <xf numFmtId="0" fontId="55" fillId="4" borderId="27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justify" vertical="center" wrapText="1"/>
    </xf>
    <xf numFmtId="0" fontId="54" fillId="0" borderId="31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justify" vertical="center" wrapText="1"/>
    </xf>
    <xf numFmtId="0" fontId="54" fillId="0" borderId="33" xfId="0" applyFont="1" applyBorder="1" applyAlignment="1" applyProtection="1">
      <alignment horizontal="center" vertical="center"/>
      <protection locked="0"/>
    </xf>
    <xf numFmtId="0" fontId="21" fillId="0" borderId="32" xfId="0" applyFont="1" applyBorder="1" applyAlignment="1">
      <alignment horizontal="justify" vertical="center" wrapText="1"/>
    </xf>
    <xf numFmtId="0" fontId="21" fillId="0" borderId="34" xfId="0" applyFont="1" applyBorder="1" applyAlignment="1">
      <alignment horizontal="justify" vertical="center" wrapText="1"/>
    </xf>
    <xf numFmtId="0" fontId="54" fillId="0" borderId="35" xfId="0" applyFont="1" applyBorder="1" applyAlignment="1" applyProtection="1">
      <alignment horizontal="center" vertical="center"/>
      <protection locked="0"/>
    </xf>
    <xf numFmtId="0" fontId="54" fillId="0" borderId="36" xfId="0" applyFont="1" applyBorder="1" applyAlignment="1" applyProtection="1">
      <alignment horizontal="center" vertical="center"/>
      <protection locked="0"/>
    </xf>
    <xf numFmtId="0" fontId="18" fillId="5" borderId="10" xfId="0" applyFont="1" applyFill="1" applyBorder="1" applyAlignment="1">
      <alignment horizontal="left" vertical="center"/>
    </xf>
    <xf numFmtId="0" fontId="18" fillId="5" borderId="34" xfId="0" applyFont="1" applyFill="1" applyBorder="1" applyAlignment="1">
      <alignment horizontal="left" vertical="center"/>
    </xf>
    <xf numFmtId="0" fontId="13" fillId="8" borderId="37" xfId="6" applyFont="1" applyBorder="1" applyAlignment="1">
      <alignment horizontal="left" vertical="center"/>
    </xf>
    <xf numFmtId="14" fontId="53" fillId="9" borderId="38" xfId="7" applyNumberFormat="1" applyFont="1" applyBorder="1" applyAlignment="1">
      <alignment horizontal="left" vertical="center"/>
    </xf>
    <xf numFmtId="14" fontId="46" fillId="9" borderId="39" xfId="7" applyNumberFormat="1" applyFont="1" applyBorder="1" applyAlignment="1" applyProtection="1">
      <alignment horizontal="right" vertical="center"/>
    </xf>
    <xf numFmtId="0" fontId="16" fillId="0" borderId="5" xfId="0" applyFont="1" applyBorder="1" applyAlignment="1">
      <alignment horizontal="center"/>
    </xf>
    <xf numFmtId="0" fontId="54" fillId="0" borderId="26" xfId="0" applyFont="1" applyBorder="1" applyAlignment="1" applyProtection="1">
      <alignment horizontal="justify" vertical="center" wrapText="1"/>
      <protection locked="0"/>
    </xf>
    <xf numFmtId="0" fontId="54" fillId="0" borderId="25" xfId="0" applyFont="1" applyBorder="1" applyAlignment="1" applyProtection="1">
      <alignment horizontal="justify" vertical="center" wrapText="1"/>
      <protection locked="0"/>
    </xf>
    <xf numFmtId="16" fontId="54" fillId="0" borderId="25" xfId="0" applyNumberFormat="1" applyFont="1" applyBorder="1" applyAlignment="1" applyProtection="1">
      <alignment horizontal="justify" vertical="center" wrapText="1"/>
      <protection locked="0"/>
    </xf>
    <xf numFmtId="0" fontId="54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6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4" fillId="0" borderId="0" xfId="0" applyFont="1"/>
    <xf numFmtId="0" fontId="2" fillId="0" borderId="0" xfId="0" applyFont="1"/>
    <xf numFmtId="0" fontId="13" fillId="0" borderId="0" xfId="0" applyFont="1" applyAlignment="1" applyProtection="1">
      <alignment horizontal="justify" vertical="top"/>
      <protection locked="0"/>
    </xf>
    <xf numFmtId="0" fontId="23" fillId="7" borderId="15" xfId="5" applyFont="1" applyBorder="1" applyAlignment="1" applyProtection="1">
      <alignment horizontal="left" vertical="center"/>
    </xf>
    <xf numFmtId="0" fontId="44" fillId="0" borderId="20" xfId="0" applyFont="1" applyBorder="1" applyAlignment="1" applyProtection="1">
      <alignment horizontal="left" vertical="center" wrapText="1"/>
      <protection locked="0"/>
    </xf>
    <xf numFmtId="0" fontId="43" fillId="0" borderId="19" xfId="0" applyFont="1" applyBorder="1" applyAlignment="1">
      <alignment horizontal="left" vertical="center"/>
    </xf>
    <xf numFmtId="0" fontId="14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4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7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3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9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4" fillId="0" borderId="20" xfId="0" applyNumberFormat="1" applyFont="1" applyBorder="1" applyAlignment="1">
      <alignment horizontal="left" vertical="center" wrapText="1"/>
    </xf>
    <xf numFmtId="0" fontId="44" fillId="0" borderId="20" xfId="0" applyFont="1" applyBorder="1" applyAlignment="1">
      <alignment horizontal="left" vertical="center" wrapText="1"/>
    </xf>
    <xf numFmtId="14" fontId="54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6" fillId="0" borderId="0" xfId="0" applyFont="1" applyAlignment="1">
      <alignment horizontal="left"/>
    </xf>
    <xf numFmtId="20" fontId="27" fillId="0" borderId="13" xfId="0" applyNumberFormat="1" applyFont="1" applyBorder="1" applyAlignment="1">
      <alignment horizontal="left" wrapText="1"/>
    </xf>
    <xf numFmtId="0" fontId="13" fillId="0" borderId="13" xfId="0" applyFont="1" applyBorder="1" applyAlignment="1" applyProtection="1">
      <alignment horizontal="fill" vertical="center"/>
      <protection hidden="1"/>
    </xf>
    <xf numFmtId="14" fontId="54" fillId="0" borderId="26" xfId="0" applyNumberFormat="1" applyFont="1" applyBorder="1" applyAlignment="1" applyProtection="1">
      <alignment horizontal="center" vertical="center"/>
      <protection locked="0"/>
    </xf>
    <xf numFmtId="166" fontId="20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4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5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4" fillId="0" borderId="4" xfId="0" applyFont="1" applyBorder="1" applyAlignment="1" applyProtection="1">
      <alignment horizontal="center" vertical="center"/>
      <protection locked="0"/>
    </xf>
    <xf numFmtId="0" fontId="9" fillId="0" borderId="12" xfId="0" applyFont="1" applyBorder="1" applyAlignment="1">
      <alignment horizontal="left"/>
    </xf>
    <xf numFmtId="0" fontId="1" fillId="0" borderId="8" xfId="0" applyFont="1" applyBorder="1"/>
    <xf numFmtId="0" fontId="35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0" fillId="8" borderId="18" xfId="6" applyFont="1" applyBorder="1" applyAlignment="1" applyProtection="1">
      <alignment horizontal="left" vertical="center"/>
      <protection locked="0"/>
    </xf>
    <xf numFmtId="0" fontId="43" fillId="8" borderId="16" xfId="6" applyFont="1" applyBorder="1" applyAlignment="1" applyProtection="1">
      <alignment horizontal="left" vertical="center"/>
      <protection locked="0"/>
    </xf>
    <xf numFmtId="0" fontId="20" fillId="8" borderId="18" xfId="6" applyFont="1" applyBorder="1" applyAlignment="1" applyProtection="1">
      <alignment horizontal="left" vertical="center"/>
    </xf>
    <xf numFmtId="0" fontId="36" fillId="0" borderId="0" xfId="0" applyFont="1" applyAlignment="1">
      <alignment horizontal="left" vertical="center" wrapText="1"/>
    </xf>
    <xf numFmtId="0" fontId="57" fillId="0" borderId="0" xfId="0" applyFont="1" applyAlignment="1" applyProtection="1">
      <alignment horizontal="justify" vertical="top" wrapText="1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50" fillId="0" borderId="13" xfId="0" applyFont="1" applyBorder="1" applyAlignment="1" applyProtection="1">
      <alignment horizontal="justify" vertical="top" wrapText="1"/>
      <protection locked="0"/>
    </xf>
    <xf numFmtId="0" fontId="37" fillId="0" borderId="12" xfId="0" applyFont="1" applyBorder="1" applyAlignment="1" applyProtection="1">
      <alignment horizontal="center" vertical="center" wrapText="1"/>
      <protection locked="0"/>
    </xf>
    <xf numFmtId="0" fontId="37" fillId="0" borderId="0" xfId="0" applyFont="1" applyAlignment="1" applyProtection="1">
      <alignment horizontal="center" vertical="center" wrapText="1"/>
      <protection locked="0"/>
    </xf>
    <xf numFmtId="0" fontId="37" fillId="0" borderId="13" xfId="0" applyFont="1" applyBorder="1" applyAlignment="1" applyProtection="1">
      <alignment horizontal="center" vertical="center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60" fillId="0" borderId="0" xfId="0" applyFont="1" applyAlignment="1" applyProtection="1">
      <alignment horizontal="justify" vertical="top" wrapText="1"/>
      <protection locked="0"/>
    </xf>
    <xf numFmtId="0" fontId="60" fillId="0" borderId="13" xfId="0" applyFont="1" applyBorder="1" applyAlignment="1" applyProtection="1">
      <alignment horizontal="justify" vertical="top" wrapText="1"/>
      <protection locked="0"/>
    </xf>
    <xf numFmtId="0" fontId="60" fillId="0" borderId="3" xfId="0" applyFont="1" applyBorder="1" applyAlignment="1" applyProtection="1">
      <alignment horizontal="justify" vertical="top" wrapText="1"/>
      <protection locked="0"/>
    </xf>
    <xf numFmtId="0" fontId="60" fillId="0" borderId="9" xfId="0" applyFont="1" applyBorder="1" applyAlignment="1" applyProtection="1">
      <alignment horizontal="justify" vertical="top" wrapText="1"/>
      <protection locked="0"/>
    </xf>
    <xf numFmtId="0" fontId="61" fillId="0" borderId="5" xfId="0" applyFont="1" applyBorder="1" applyAlignment="1" applyProtection="1">
      <alignment horizontal="justify" vertical="top" wrapText="1"/>
      <protection locked="0"/>
    </xf>
    <xf numFmtId="0" fontId="61" fillId="0" borderId="11" xfId="0" applyFont="1" applyBorder="1" applyAlignment="1" applyProtection="1">
      <alignment horizontal="justify" vertical="top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58" fillId="0" borderId="10" xfId="0" applyFont="1" applyBorder="1" applyAlignment="1">
      <alignment horizontal="justify" vertical="distributed" wrapText="1"/>
    </xf>
    <xf numFmtId="0" fontId="58" fillId="0" borderId="5" xfId="0" applyFont="1" applyBorder="1" applyAlignment="1">
      <alignment wrapText="1"/>
    </xf>
    <xf numFmtId="0" fontId="58" fillId="0" borderId="11" xfId="0" applyFont="1" applyBorder="1" applyAlignment="1">
      <alignment wrapText="1"/>
    </xf>
    <xf numFmtId="0" fontId="58" fillId="0" borderId="12" xfId="0" applyFont="1" applyBorder="1" applyAlignment="1">
      <alignment wrapText="1"/>
    </xf>
    <xf numFmtId="0" fontId="58" fillId="0" borderId="0" xfId="0" applyFont="1" applyAlignment="1">
      <alignment wrapText="1"/>
    </xf>
    <xf numFmtId="0" fontId="58" fillId="0" borderId="13" xfId="0" applyFont="1" applyBorder="1" applyAlignment="1">
      <alignment wrapText="1"/>
    </xf>
    <xf numFmtId="0" fontId="58" fillId="0" borderId="8" xfId="0" applyFont="1" applyBorder="1" applyAlignment="1">
      <alignment wrapText="1"/>
    </xf>
    <xf numFmtId="0" fontId="58" fillId="0" borderId="3" xfId="0" applyFont="1" applyBorder="1" applyAlignment="1">
      <alignment wrapText="1"/>
    </xf>
    <xf numFmtId="0" fontId="58" fillId="0" borderId="9" xfId="0" applyFont="1" applyBorder="1" applyAlignment="1">
      <alignment wrapText="1"/>
    </xf>
    <xf numFmtId="0" fontId="49" fillId="0" borderId="3" xfId="0" applyFont="1" applyBorder="1" applyAlignment="1" applyProtection="1">
      <alignment horizontal="left" vertical="center"/>
      <protection locked="0"/>
    </xf>
    <xf numFmtId="0" fontId="34" fillId="0" borderId="12" xfId="0" applyFont="1" applyBorder="1" applyAlignment="1" applyProtection="1">
      <alignment horizontal="center" vertical="distributed" wrapText="1"/>
      <protection locked="0"/>
    </xf>
    <xf numFmtId="0" fontId="34" fillId="0" borderId="0" xfId="0" applyFont="1" applyAlignment="1" applyProtection="1">
      <alignment horizontal="center" vertical="distributed" wrapText="1"/>
      <protection locked="0"/>
    </xf>
    <xf numFmtId="0" fontId="34" fillId="0" borderId="13" xfId="0" applyFont="1" applyBorder="1" applyAlignment="1" applyProtection="1">
      <alignment horizontal="center" vertical="distributed" wrapText="1"/>
      <protection locked="0"/>
    </xf>
    <xf numFmtId="0" fontId="49" fillId="0" borderId="4" xfId="0" applyFont="1" applyBorder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39" fillId="0" borderId="0" xfId="0" applyFont="1" applyAlignment="1" applyProtection="1">
      <alignment horizontal="justify" vertical="top" wrapText="1"/>
      <protection locked="0"/>
    </xf>
    <xf numFmtId="0" fontId="39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1009650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53350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3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N12" sqref="N1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8" t="s">
        <v>213</v>
      </c>
      <c r="B6" s="209"/>
      <c r="C6" s="209"/>
      <c r="D6" s="209"/>
      <c r="E6" s="209"/>
      <c r="F6" s="209"/>
      <c r="G6" s="209"/>
      <c r="H6" s="210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45219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0.91666666666666663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0.9375</v>
      </c>
      <c r="C10" s="55"/>
      <c r="D10" s="95" t="s">
        <v>173</v>
      </c>
      <c r="E10" s="93"/>
      <c r="F10" s="93"/>
      <c r="G10" s="24" t="s">
        <v>147</v>
      </c>
      <c r="H10" s="26"/>
    </row>
    <row r="11" spans="1:8" ht="17.25" thickTop="1" thickBot="1">
      <c r="A11" s="89" t="s">
        <v>192</v>
      </c>
      <c r="B11" s="201" t="s">
        <v>523</v>
      </c>
      <c r="C11" s="8"/>
      <c r="D11" s="95" t="s">
        <v>170</v>
      </c>
      <c r="E11" s="93"/>
      <c r="F11" s="93"/>
      <c r="G11" s="24" t="s">
        <v>263</v>
      </c>
      <c r="H11" s="26"/>
    </row>
    <row r="12" spans="1:8" ht="16.5" thickTop="1">
      <c r="A12" s="81" t="s">
        <v>8</v>
      </c>
      <c r="B12" s="82">
        <v>24277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57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28940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522</v>
      </c>
    </row>
    <row r="16" spans="1:8" ht="15.6" customHeight="1">
      <c r="A16" s="15" t="s">
        <v>106</v>
      </c>
      <c r="B16" s="19" t="s">
        <v>488</v>
      </c>
      <c r="D16" s="36"/>
      <c r="E16" s="36"/>
      <c r="F16" s="36"/>
      <c r="G16" s="167" t="s">
        <v>404</v>
      </c>
      <c r="H16" s="165">
        <v>1220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2.3180000000000001</v>
      </c>
    </row>
    <row r="18" spans="1:8" ht="14.45" customHeight="1">
      <c r="A18" s="57" t="s">
        <v>188</v>
      </c>
      <c r="B18" s="87" t="s">
        <v>517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1" t="s">
        <v>525</v>
      </c>
      <c r="C20" s="212"/>
      <c r="D20" s="212"/>
      <c r="E20" s="212"/>
      <c r="F20" s="212"/>
      <c r="G20" s="212"/>
      <c r="H20" s="213"/>
    </row>
    <row r="21" spans="1:8">
      <c r="A21" s="58"/>
      <c r="B21" s="214"/>
      <c r="C21" s="214"/>
      <c r="D21" s="214"/>
      <c r="E21" s="214"/>
      <c r="F21" s="214"/>
      <c r="G21" s="214"/>
      <c r="H21" s="215"/>
    </row>
    <row r="22" spans="1:8" ht="15.6" customHeight="1">
      <c r="A22" s="59" t="s">
        <v>271</v>
      </c>
      <c r="B22" s="216" t="s">
        <v>526</v>
      </c>
      <c r="C22" s="216"/>
      <c r="D22" s="216"/>
      <c r="E22" s="216"/>
      <c r="F22" s="216"/>
      <c r="G22" s="216"/>
      <c r="H22" s="217"/>
    </row>
    <row r="23" spans="1:8" ht="14.45" customHeight="1">
      <c r="A23" s="38"/>
      <c r="B23" s="218"/>
      <c r="C23" s="218"/>
      <c r="D23" s="218"/>
      <c r="E23" s="218"/>
      <c r="F23" s="218"/>
      <c r="G23" s="218"/>
      <c r="H23" s="219"/>
    </row>
    <row r="24" spans="1:8" ht="14.45" customHeight="1">
      <c r="A24" s="60"/>
      <c r="B24" s="218"/>
      <c r="C24" s="218"/>
      <c r="D24" s="218"/>
      <c r="E24" s="218"/>
      <c r="F24" s="218"/>
      <c r="G24" s="218"/>
      <c r="H24" s="219"/>
    </row>
    <row r="25" spans="1:8" ht="14.45" customHeight="1">
      <c r="A25" s="38"/>
      <c r="B25" s="218"/>
      <c r="C25" s="218"/>
      <c r="D25" s="218"/>
      <c r="E25" s="218"/>
      <c r="F25" s="218"/>
      <c r="G25" s="218"/>
      <c r="H25" s="219"/>
    </row>
    <row r="26" spans="1:8" ht="14.45" customHeight="1">
      <c r="A26" s="40"/>
      <c r="B26" s="220"/>
      <c r="C26" s="220"/>
      <c r="D26" s="220"/>
      <c r="E26" s="220"/>
      <c r="F26" s="220"/>
      <c r="G26" s="220"/>
      <c r="H26" s="221"/>
    </row>
    <row r="27" spans="1:8" ht="14.45" customHeight="1">
      <c r="A27" s="59" t="s">
        <v>272</v>
      </c>
      <c r="B27" s="216" t="s">
        <v>527</v>
      </c>
      <c r="C27" s="216"/>
      <c r="D27" s="216"/>
      <c r="E27" s="216"/>
      <c r="F27" s="216"/>
      <c r="G27" s="216"/>
      <c r="H27" s="217"/>
    </row>
    <row r="28" spans="1:8" ht="15.6" customHeight="1">
      <c r="A28" s="38"/>
      <c r="B28" s="218"/>
      <c r="C28" s="218"/>
      <c r="D28" s="218"/>
      <c r="E28" s="218"/>
      <c r="F28" s="218"/>
      <c r="G28" s="218"/>
      <c r="H28" s="219"/>
    </row>
    <row r="29" spans="1:8" ht="14.45" customHeight="1">
      <c r="A29" s="38"/>
      <c r="B29" s="218"/>
      <c r="C29" s="218"/>
      <c r="D29" s="218"/>
      <c r="E29" s="218"/>
      <c r="F29" s="218"/>
      <c r="G29" s="218"/>
      <c r="H29" s="219"/>
    </row>
    <row r="30" spans="1:8" ht="14.45" customHeight="1">
      <c r="A30" s="32"/>
      <c r="B30" s="218"/>
      <c r="C30" s="218"/>
      <c r="D30" s="218"/>
      <c r="E30" s="218"/>
      <c r="F30" s="218"/>
      <c r="G30" s="218"/>
      <c r="H30" s="219"/>
    </row>
    <row r="31" spans="1:8" ht="14.45" customHeight="1">
      <c r="A31" s="33"/>
      <c r="B31" s="220"/>
      <c r="C31" s="220"/>
      <c r="D31" s="220"/>
      <c r="E31" s="220"/>
      <c r="F31" s="220"/>
      <c r="G31" s="220"/>
      <c r="H31" s="221"/>
    </row>
    <row r="32" spans="1:8" ht="14.45" customHeight="1">
      <c r="A32" s="59" t="s">
        <v>273</v>
      </c>
      <c r="B32" s="216" t="s">
        <v>528</v>
      </c>
      <c r="C32" s="216"/>
      <c r="D32" s="216"/>
      <c r="E32" s="216"/>
      <c r="F32" s="216"/>
      <c r="G32" s="216"/>
      <c r="H32" s="217"/>
    </row>
    <row r="33" spans="1:8" ht="14.45" customHeight="1">
      <c r="A33" s="38"/>
      <c r="B33" s="218"/>
      <c r="C33" s="218"/>
      <c r="D33" s="218"/>
      <c r="E33" s="218"/>
      <c r="F33" s="218"/>
      <c r="G33" s="218"/>
      <c r="H33" s="219"/>
    </row>
    <row r="34" spans="1:8" ht="15.6" customHeight="1">
      <c r="A34" s="38"/>
      <c r="B34" s="218"/>
      <c r="C34" s="218"/>
      <c r="D34" s="218"/>
      <c r="E34" s="218"/>
      <c r="F34" s="218"/>
      <c r="G34" s="218"/>
      <c r="H34" s="219"/>
    </row>
    <row r="35" spans="1:8" ht="14.45" customHeight="1">
      <c r="A35" s="38"/>
      <c r="B35" s="218"/>
      <c r="C35" s="218"/>
      <c r="D35" s="218"/>
      <c r="E35" s="218"/>
      <c r="F35" s="218"/>
      <c r="G35" s="218"/>
      <c r="H35" s="219"/>
    </row>
    <row r="36" spans="1:8" ht="15.6" customHeight="1">
      <c r="A36" s="38"/>
      <c r="B36" s="218"/>
      <c r="C36" s="218"/>
      <c r="D36" s="218"/>
      <c r="E36" s="218"/>
      <c r="F36" s="218"/>
      <c r="G36" s="218"/>
      <c r="H36" s="219"/>
    </row>
    <row r="37" spans="1:8" ht="14.45" customHeight="1">
      <c r="A37" s="38"/>
      <c r="D37" s="204" t="str">
        <f>IF($A$6=Вмешательства!$D$3,Вмешательства!$F$18,"")</f>
        <v/>
      </c>
      <c r="E37" s="204"/>
      <c r="F37" s="119"/>
      <c r="G37" s="119"/>
      <c r="H37" s="123"/>
    </row>
    <row r="38" spans="1:8" ht="14.45" customHeight="1">
      <c r="A38" s="38"/>
      <c r="C38" s="124"/>
      <c r="D38" s="205"/>
      <c r="E38" s="206"/>
      <c r="F38" s="206"/>
      <c r="G38" s="206"/>
      <c r="H38" s="207"/>
    </row>
    <row r="39" spans="1:8" ht="14.45" customHeight="1">
      <c r="A39" s="35"/>
      <c r="B39" s="119"/>
      <c r="C39" s="124"/>
      <c r="D39" s="206"/>
      <c r="E39" s="206"/>
      <c r="F39" s="206"/>
      <c r="G39" s="206"/>
      <c r="H39" s="207"/>
    </row>
    <row r="40" spans="1:8" ht="14.45" customHeight="1">
      <c r="A40" s="35"/>
      <c r="B40" s="119"/>
      <c r="C40" s="124"/>
      <c r="D40" s="206"/>
      <c r="E40" s="206"/>
      <c r="F40" s="206"/>
      <c r="G40" s="206"/>
      <c r="H40" s="207"/>
    </row>
    <row r="41" spans="1:8" ht="14.45" customHeight="1">
      <c r="A41" s="35"/>
      <c r="B41" s="119"/>
      <c r="C41" s="124"/>
      <c r="D41" s="206"/>
      <c r="E41" s="206"/>
      <c r="F41" s="206"/>
      <c r="G41" s="206"/>
      <c r="H41" s="207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43" t="s">
        <v>529</v>
      </c>
      <c r="E43" s="243"/>
      <c r="F43" s="243"/>
      <c r="G43" s="243"/>
      <c r="H43" s="244"/>
    </row>
    <row r="44" spans="1:8" ht="14.45" customHeight="1">
      <c r="A44" s="35"/>
      <c r="B44" s="119"/>
      <c r="C44" s="126"/>
      <c r="D44" s="243"/>
      <c r="E44" s="243"/>
      <c r="F44" s="243"/>
      <c r="G44" s="243"/>
      <c r="H44" s="244"/>
    </row>
    <row r="45" spans="1:8" ht="14.45" customHeight="1">
      <c r="A45" s="35"/>
      <c r="B45" s="119"/>
      <c r="C45" s="126"/>
      <c r="D45" s="243"/>
      <c r="E45" s="243"/>
      <c r="F45" s="243"/>
      <c r="G45" s="243"/>
      <c r="H45" s="244"/>
    </row>
    <row r="46" spans="1:8">
      <c r="A46" s="35"/>
      <c r="B46" s="119"/>
      <c r="C46" s="126"/>
      <c r="D46" s="243"/>
      <c r="E46" s="243"/>
      <c r="F46" s="243"/>
      <c r="G46" s="243"/>
      <c r="H46" s="244"/>
    </row>
    <row r="47" spans="1:8">
      <c r="A47" s="38"/>
      <c r="C47" s="126"/>
      <c r="D47" s="243"/>
      <c r="E47" s="243"/>
      <c r="F47" s="243"/>
      <c r="G47" s="243"/>
      <c r="H47" s="244"/>
    </row>
    <row r="48" spans="1:8">
      <c r="A48" s="38"/>
      <c r="C48" s="126"/>
      <c r="D48" s="243"/>
      <c r="E48" s="243"/>
      <c r="F48" s="243"/>
      <c r="G48" s="243"/>
      <c r="H48" s="244"/>
    </row>
    <row r="49" spans="1:13">
      <c r="A49" s="40"/>
      <c r="B49" s="31"/>
      <c r="C49" s="127"/>
      <c r="D49" s="243"/>
      <c r="E49" s="243"/>
      <c r="F49" s="243"/>
      <c r="G49" s="243"/>
      <c r="H49" s="244"/>
    </row>
    <row r="50" spans="1:13">
      <c r="A50" s="38"/>
      <c r="D50" s="243"/>
      <c r="E50" s="243"/>
      <c r="F50" s="243"/>
      <c r="G50" s="243"/>
      <c r="H50" s="244"/>
      <c r="M50" t="s">
        <v>211</v>
      </c>
    </row>
    <row r="51" spans="1:13">
      <c r="A51" s="62" t="s">
        <v>199</v>
      </c>
      <c r="B51" s="63" t="s">
        <v>524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9" zoomScaleNormal="100" zoomScaleSheetLayoutView="100" zoomScalePageLayoutView="90" workbookViewId="0">
      <selection activeCell="J27" sqref="J2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2" t="s">
        <v>208</v>
      </c>
      <c r="B6" s="233"/>
      <c r="C6" s="233"/>
      <c r="D6" s="233"/>
      <c r="E6" s="233"/>
      <c r="F6" s="233"/>
      <c r="G6" s="233"/>
      <c r="H6" s="234"/>
    </row>
    <row r="7" spans="1:8" ht="21.6" customHeight="1">
      <c r="A7" s="232"/>
      <c r="B7" s="233"/>
      <c r="C7" s="233"/>
      <c r="D7" s="233"/>
      <c r="E7" s="233"/>
      <c r="F7" s="233"/>
      <c r="G7" s="233"/>
      <c r="H7" s="234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1" t="s">
        <v>221</v>
      </c>
      <c r="D8" s="231"/>
      <c r="E8" s="231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1"/>
      <c r="D9" s="231"/>
      <c r="E9" s="231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35"/>
      <c r="D10" s="235"/>
      <c r="E10" s="235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45219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0.77777777777777779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0.80208333333333337</v>
      </c>
      <c r="C14" s="12"/>
      <c r="D14" s="95" t="s">
        <v>173</v>
      </c>
      <c r="E14" s="93"/>
      <c r="F14" s="93"/>
      <c r="G14" s="80" t="str">
        <f>КАГ!G10</f>
        <v>Гайчук В.В.</v>
      </c>
      <c r="H14" s="91" t="str">
        <f>IF(ISBLANK(КАГ!H10),"",КАГ!H10)</f>
        <v/>
      </c>
    </row>
    <row r="15" spans="1:8" ht="16.5" thickBot="1">
      <c r="A15" s="164" t="s">
        <v>390</v>
      </c>
      <c r="B15" s="189">
        <f>IF(B14&lt;B13,B14+1,B14)-B13</f>
        <v>2.430555555555558E-2</v>
      </c>
      <c r="D15" s="95" t="s">
        <v>170</v>
      </c>
      <c r="E15" s="93"/>
      <c r="F15" s="93"/>
      <c r="G15" s="80" t="str">
        <f>КАГ!G11</f>
        <v>Панченко С.В.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Савич И.П.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24277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57</v>
      </c>
      <c r="H18" s="39"/>
    </row>
    <row r="19" spans="1:8" ht="14.45" customHeight="1">
      <c r="A19" s="15" t="s">
        <v>12</v>
      </c>
      <c r="B19" s="68">
        <f>КАГ!B14</f>
        <v>28940</v>
      </c>
      <c r="C19" s="69"/>
      <c r="D19" s="69"/>
      <c r="E19" s="69"/>
      <c r="F19" s="69"/>
      <c r="G19" s="166" t="s">
        <v>402</v>
      </c>
      <c r="H19" s="181" t="str">
        <f>КАГ!H15</f>
        <v>02:06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1220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391</v>
      </c>
      <c r="H21" s="169">
        <f>КАГ!H17</f>
        <v>2.3180000000000001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0.92666666666666664</v>
      </c>
    </row>
    <row r="23" spans="1:8" ht="14.45" customHeight="1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39" t="s">
        <v>521</v>
      </c>
      <c r="B25" s="240"/>
      <c r="C25" s="240"/>
      <c r="D25" s="240"/>
      <c r="E25" s="240"/>
      <c r="F25" s="240"/>
      <c r="G25" s="240"/>
      <c r="H25" s="241"/>
    </row>
    <row r="26" spans="1:8" ht="14.45" customHeight="1">
      <c r="A26" s="242"/>
      <c r="B26" s="240"/>
      <c r="C26" s="240"/>
      <c r="D26" s="240"/>
      <c r="E26" s="240"/>
      <c r="F26" s="240"/>
      <c r="G26" s="240"/>
      <c r="H26" s="241"/>
    </row>
    <row r="27" spans="1:8" ht="14.45" customHeight="1">
      <c r="A27" s="242"/>
      <c r="B27" s="240"/>
      <c r="C27" s="240"/>
      <c r="D27" s="240"/>
      <c r="E27" s="240"/>
      <c r="F27" s="240"/>
      <c r="G27" s="240"/>
      <c r="H27" s="241"/>
    </row>
    <row r="28" spans="1:8" ht="14.45" customHeight="1">
      <c r="A28" s="242"/>
      <c r="B28" s="240"/>
      <c r="C28" s="240"/>
      <c r="D28" s="240"/>
      <c r="E28" s="240"/>
      <c r="F28" s="240"/>
      <c r="G28" s="240"/>
      <c r="H28" s="241"/>
    </row>
    <row r="29" spans="1:8" ht="14.45" customHeight="1">
      <c r="A29" s="242"/>
      <c r="B29" s="240"/>
      <c r="C29" s="240"/>
      <c r="D29" s="240"/>
      <c r="E29" s="240"/>
      <c r="F29" s="240"/>
      <c r="G29" s="240"/>
      <c r="H29" s="241"/>
    </row>
    <row r="30" spans="1:8" ht="14.45" customHeight="1">
      <c r="A30" s="242"/>
      <c r="B30" s="240"/>
      <c r="C30" s="240"/>
      <c r="D30" s="240"/>
      <c r="E30" s="240"/>
      <c r="F30" s="240"/>
      <c r="G30" s="240"/>
      <c r="H30" s="241"/>
    </row>
    <row r="31" spans="1:8" ht="14.45" customHeight="1">
      <c r="A31" s="242"/>
      <c r="B31" s="240"/>
      <c r="C31" s="240"/>
      <c r="D31" s="240"/>
      <c r="E31" s="240"/>
      <c r="F31" s="240"/>
      <c r="G31" s="240"/>
      <c r="H31" s="241"/>
    </row>
    <row r="32" spans="1:8" ht="14.45" customHeight="1">
      <c r="A32" s="242"/>
      <c r="B32" s="240"/>
      <c r="C32" s="240"/>
      <c r="D32" s="240"/>
      <c r="E32" s="240"/>
      <c r="F32" s="240"/>
      <c r="G32" s="240"/>
      <c r="H32" s="241"/>
    </row>
    <row r="33" spans="1:12" ht="14.45" customHeight="1">
      <c r="A33" s="242"/>
      <c r="B33" s="240"/>
      <c r="C33" s="240"/>
      <c r="D33" s="240"/>
      <c r="E33" s="240"/>
      <c r="F33" s="240"/>
      <c r="G33" s="240"/>
      <c r="H33" s="241"/>
    </row>
    <row r="34" spans="1:12" ht="14.45" customHeight="1">
      <c r="A34" s="242"/>
      <c r="B34" s="240"/>
      <c r="C34" s="240"/>
      <c r="D34" s="240"/>
      <c r="E34" s="240"/>
      <c r="F34" s="240"/>
      <c r="G34" s="240"/>
      <c r="H34" s="241"/>
    </row>
    <row r="35" spans="1:12" ht="14.45" customHeight="1">
      <c r="A35" s="242"/>
      <c r="B35" s="240"/>
      <c r="C35" s="240"/>
      <c r="D35" s="240"/>
      <c r="E35" s="240"/>
      <c r="F35" s="240"/>
      <c r="G35" s="240"/>
      <c r="H35" s="241"/>
    </row>
    <row r="36" spans="1:12" ht="14.45" customHeight="1">
      <c r="A36" s="242"/>
      <c r="B36" s="240"/>
      <c r="C36" s="240"/>
      <c r="D36" s="240"/>
      <c r="E36" s="240"/>
      <c r="F36" s="240"/>
      <c r="G36" s="240"/>
      <c r="H36" s="241"/>
    </row>
    <row r="37" spans="1:12" ht="14.45" customHeight="1">
      <c r="A37" s="242"/>
      <c r="B37" s="240"/>
      <c r="C37" s="240"/>
      <c r="D37" s="240"/>
      <c r="E37" s="240"/>
      <c r="F37" s="240"/>
      <c r="G37" s="240"/>
      <c r="H37" s="241"/>
    </row>
    <row r="38" spans="1:12" ht="14.45" customHeight="1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396</v>
      </c>
      <c r="B40" s="179" t="s">
        <v>513</v>
      </c>
      <c r="C40" s="120"/>
      <c r="D40" s="236" t="s">
        <v>518</v>
      </c>
      <c r="E40" s="237"/>
      <c r="F40" s="237"/>
      <c r="G40" s="237"/>
      <c r="H40" s="238"/>
    </row>
    <row r="41" spans="1:12" ht="14.45" customHeight="1">
      <c r="A41" s="32"/>
      <c r="B41" s="28"/>
      <c r="C41" s="120"/>
      <c r="D41" s="237"/>
      <c r="E41" s="237"/>
      <c r="F41" s="237"/>
      <c r="G41" s="237"/>
      <c r="H41" s="238"/>
    </row>
    <row r="42" spans="1:12" ht="14.45" customHeight="1">
      <c r="A42" s="32"/>
      <c r="B42" s="28"/>
      <c r="C42" s="120"/>
      <c r="D42" s="237"/>
      <c r="E42" s="237"/>
      <c r="F42" s="237"/>
      <c r="G42" s="237"/>
      <c r="H42" s="238"/>
    </row>
    <row r="43" spans="1:12" ht="14.45" customHeight="1">
      <c r="A43" s="32"/>
      <c r="B43" s="28"/>
      <c r="C43" s="120"/>
      <c r="D43" s="237"/>
      <c r="E43" s="237"/>
      <c r="F43" s="237"/>
      <c r="G43" s="237"/>
      <c r="H43" s="238"/>
    </row>
    <row r="44" spans="1:12" ht="14.45" customHeight="1">
      <c r="A44" s="32"/>
      <c r="B44" s="28"/>
      <c r="C44" s="120"/>
      <c r="D44" s="237"/>
      <c r="E44" s="237"/>
      <c r="F44" s="237"/>
      <c r="G44" s="237"/>
      <c r="H44" s="238"/>
      <c r="L44" s="161"/>
    </row>
    <row r="45" spans="1:12" ht="14.45" customHeight="1">
      <c r="A45" s="32"/>
      <c r="B45" s="28"/>
      <c r="C45" s="120"/>
      <c r="D45" s="237"/>
      <c r="E45" s="237"/>
      <c r="F45" s="237"/>
      <c r="G45" s="237"/>
      <c r="H45" s="238"/>
    </row>
    <row r="46" spans="1:12" ht="14.45" customHeight="1">
      <c r="A46" s="32"/>
      <c r="B46" s="28"/>
      <c r="C46" s="120"/>
      <c r="D46" s="237"/>
      <c r="E46" s="237"/>
      <c r="F46" s="237"/>
      <c r="G46" s="237"/>
      <c r="H46" s="238"/>
    </row>
    <row r="47" spans="1:12" ht="14.45" customHeight="1">
      <c r="A47" s="38"/>
      <c r="C47" s="120"/>
      <c r="D47" s="237"/>
      <c r="E47" s="237"/>
      <c r="F47" s="237"/>
      <c r="G47" s="237"/>
      <c r="H47" s="238"/>
    </row>
    <row r="48" spans="1:12" ht="14.45" customHeight="1">
      <c r="A48" s="38"/>
      <c r="C48" s="120"/>
      <c r="D48" s="237"/>
      <c r="E48" s="237"/>
      <c r="F48" s="237"/>
      <c r="G48" s="237"/>
      <c r="H48" s="238"/>
    </row>
    <row r="49" spans="1:8" ht="14.45" customHeight="1">
      <c r="A49" s="38"/>
      <c r="C49" s="120"/>
      <c r="D49" s="237"/>
      <c r="E49" s="237"/>
      <c r="F49" s="237"/>
      <c r="G49" s="237"/>
      <c r="H49" s="238"/>
    </row>
    <row r="50" spans="1:8">
      <c r="A50" s="62" t="s">
        <v>199</v>
      </c>
      <c r="B50" s="63" t="s">
        <v>519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2" t="s">
        <v>375</v>
      </c>
      <c r="B52" s="223"/>
      <c r="C52" s="223"/>
      <c r="D52" s="223"/>
      <c r="E52" s="223"/>
      <c r="F52" s="224"/>
      <c r="H52" s="39"/>
    </row>
    <row r="53" spans="1:8" ht="15" customHeight="1">
      <c r="A53" s="225"/>
      <c r="B53" s="226"/>
      <c r="C53" s="226"/>
      <c r="D53" s="226"/>
      <c r="E53" s="226"/>
      <c r="F53" s="227"/>
      <c r="G53" s="74" t="str">
        <f>IF(ISBLANK(H13),"",H13)</f>
        <v/>
      </c>
      <c r="H53" s="64"/>
    </row>
    <row r="54" spans="1:8">
      <c r="A54" s="228"/>
      <c r="B54" s="229"/>
      <c r="C54" s="229"/>
      <c r="D54" s="229"/>
      <c r="E54" s="229"/>
      <c r="F54" s="230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2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0" sqref="D20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45219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Савич И.П.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24277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57</v>
      </c>
    </row>
    <row r="7" spans="1:4">
      <c r="A7" s="38"/>
      <c r="C7" s="101" t="s">
        <v>12</v>
      </c>
      <c r="D7" s="103">
        <f>КАГ!$B$14</f>
        <v>28940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45219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5" t="s">
        <v>520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5" t="s">
        <v>329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379</v>
      </c>
      <c r="C16" s="183" t="s">
        <v>413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324</v>
      </c>
      <c r="C17" s="183" t="s">
        <v>478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515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2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1" zoomScaleNormal="100" workbookViewId="0">
      <selection activeCell="A41" sqref="A41:A72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Проводник коронарный  0.8g, Angioline</v>
      </c>
      <c r="T2" s="115" t="str">
        <f>IFERROR(INDEX(Расходка[Наименование расходного материала],MATCH(Расходка[[#This Row],[№]],Поиск_расходки[Индекс3],0)),"")</f>
        <v>Launcher 6F JL 4.0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520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1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0.8g,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0.8g,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0.8g,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0.8g,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0.8g,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0.8g,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0.8g,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0.8g, Angioline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516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444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445</v>
      </c>
    </row>
    <row r="49" spans="1:33">
      <c r="A49">
        <v>48</v>
      </c>
      <c r="B49" t="s">
        <v>6</v>
      </c>
      <c r="C49" s="158" t="s">
        <v>346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446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31" t="s">
        <v>324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1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t="s">
        <v>358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62" t="s">
        <v>389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451</v>
      </c>
    </row>
    <row r="55" spans="1:33">
      <c r="A55">
        <v>54</v>
      </c>
      <c r="B55" t="s">
        <v>95</v>
      </c>
      <c r="C55" s="1" t="s">
        <v>325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5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5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5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5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5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5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5" s="4" t="s">
        <v>6</v>
      </c>
      <c r="AG55" s="4" t="s">
        <v>452</v>
      </c>
    </row>
    <row r="56" spans="1:33">
      <c r="A56">
        <v>55</v>
      </c>
      <c r="B56" t="s">
        <v>95</v>
      </c>
      <c r="C56" s="1" t="s">
        <v>344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6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6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6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6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6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6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6" s="4" t="s">
        <v>6</v>
      </c>
      <c r="AG56" s="4" t="s">
        <v>453</v>
      </c>
    </row>
    <row r="57" spans="1:33">
      <c r="A57">
        <v>56</v>
      </c>
      <c r="B57" t="s">
        <v>4</v>
      </c>
      <c r="C57" t="s">
        <v>351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7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7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7" s="4" t="s">
        <v>6</v>
      </c>
      <c r="AG57" s="4" t="s">
        <v>454</v>
      </c>
    </row>
    <row r="58" spans="1:33">
      <c r="A58">
        <v>57</v>
      </c>
      <c r="B58" t="s">
        <v>4</v>
      </c>
      <c r="C58" t="s">
        <v>352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8" s="4" t="s">
        <v>6</v>
      </c>
      <c r="AG58" s="4" t="s">
        <v>455</v>
      </c>
    </row>
    <row r="59" spans="1:33">
      <c r="A59">
        <v>58</v>
      </c>
      <c r="B59" t="s">
        <v>4</v>
      </c>
      <c r="C59" t="s">
        <v>514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326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0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0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327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328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2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329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1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335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330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331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4.0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4.0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341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7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7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7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7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7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7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8" s="4" t="s">
        <v>6</v>
      </c>
      <c r="AG68" s="4" t="s">
        <v>464</v>
      </c>
    </row>
    <row r="69" spans="1:33">
      <c r="A69">
        <v>68</v>
      </c>
      <c r="B69" t="s">
        <v>301</v>
      </c>
      <c r="C69" s="1" t="s">
        <v>332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69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69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69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69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69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69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69" s="4" t="s">
        <v>6</v>
      </c>
      <c r="AG69" s="4" t="s">
        <v>465</v>
      </c>
    </row>
    <row r="70" spans="1:33">
      <c r="A70">
        <v>69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421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>Hunter® 6F</v>
      </c>
      <c r="S73" s="200" t="str">
        <f>IFERROR(INDEX(Расходка[Наименование расходного материала],MATCH(Расходка[[#This Row],[№]],Поиск_расходки[Индекс2],0)),"")</f>
        <v>Hunter® 6F</v>
      </c>
      <c r="T73" s="200" t="str">
        <f>IFERROR(INDEX(Расходка[Наименование расходного материала],MATCH(Расходка[[#This Row],[№]],Поиск_расходки[Индекс3],0)),"")</f>
        <v>Hunter® 6F</v>
      </c>
      <c r="U73" s="200" t="str">
        <f>IFERROR(INDEX(Расходка[Наименование расходного материала],MATCH(Расходка[[#This Row],[№]],Поиск_расходки[Индекс4],0)),"")</f>
        <v>Hunter® 6F</v>
      </c>
      <c r="V73" s="200">
        <f>IFERROR(INDEX(Расходка[Наименование расходного материала],MATCH(Расходка[[#This Row],[№]],Поиск_расходки[Индекс5],0)),"")</f>
        <v>0</v>
      </c>
      <c r="W73" s="200">
        <f>IFERROR(INDEX(Расходка[Наименование расходного материала],MATCH(Расходка[[#This Row],[№]],Поиск_расходки[Индекс6],0)),"")</f>
        <v>0</v>
      </c>
      <c r="X73" s="200" t="str">
        <f>IFERROR(INDEX(Расходка[Наименование расходного материала],MATCH(Расходка[[#This Row],[№]],Поиск_расходки[Индекс7],0)),"")</f>
        <v>Hunter® 6F</v>
      </c>
      <c r="Y73" s="200">
        <f>IFERROR(INDEX(Расходка[Наименование расходного материала],MATCH(Расходка[[#This Row],[№]],Поиск_расходки[Индекс8],0)),"")</f>
        <v>0</v>
      </c>
      <c r="Z73" s="200">
        <f>IFERROR(INDEX(Расходка[Наименование расходного материала],MATCH(Расходка[[#This Row],[№]],Поиск_расходки[Индекс9],0)),"")</f>
        <v>0</v>
      </c>
      <c r="AA73" s="200">
        <f>IFERROR(INDEX(Расходка[Наименование расходного материала],MATCH(Расходка[[#This Row],[№]],Поиск_расходки[Индекс10],0)),"")</f>
        <v>0</v>
      </c>
      <c r="AB73" s="200">
        <f>IFERROR(INDEX(Расходка[Наименование расходного материала],MATCH(Расходка[[#This Row],[№]],Поиск_расходки[Индекс11],0)),"")</f>
        <v>0</v>
      </c>
      <c r="AC73" s="200">
        <f>IFERROR(INDEX(Расходка[Наименование расходного материала],MATCH(Расходка[[#This Row],[№]],Поиск_расходки[Индекс12],0)),"")</f>
        <v>0</v>
      </c>
      <c r="AD73" s="200">
        <f>IFERROR(INDEX(Расходка[Наименование расходного материала],MATCH(Расходка[[#This Row],[№]],Поиск_расходки[Индекс13],0)),"")</f>
        <v>0</v>
      </c>
      <c r="AF73" s="4" t="s">
        <v>6</v>
      </c>
      <c r="AG73" s="4" t="s">
        <v>422</v>
      </c>
    </row>
    <row r="74" spans="1:33">
      <c r="AF74" s="4" t="s">
        <v>6</v>
      </c>
      <c r="AG74" s="4" t="s">
        <v>468</v>
      </c>
    </row>
    <row r="75" spans="1:33">
      <c r="AF75" s="4" t="s">
        <v>6</v>
      </c>
      <c r="AG75" s="4" t="s">
        <v>469</v>
      </c>
    </row>
    <row r="76" spans="1:33">
      <c r="AF76" s="4" t="s">
        <v>6</v>
      </c>
      <c r="AG76" s="4" t="s">
        <v>470</v>
      </c>
    </row>
    <row r="77" spans="1:33">
      <c r="AF77" s="4" t="s">
        <v>6</v>
      </c>
      <c r="AG77" s="4" t="s">
        <v>471</v>
      </c>
    </row>
    <row r="78" spans="1:33"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2" type="noConversion"/>
  <dataValidations count="1">
    <dataValidation type="list" allowBlank="1" showInputMessage="1" showErrorMessage="1" sqref="B2:B7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510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507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2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2023-10-20T19:52:52Z</cp:lastPrinted>
  <dcterms:created xsi:type="dcterms:W3CDTF">2015-06-05T18:19:34Z</dcterms:created>
  <dcterms:modified xsi:type="dcterms:W3CDTF">2023-10-20T19:52:58Z</dcterms:modified>
</cp:coreProperties>
</file>