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Окт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V73" i="1"/>
  <c r="AA73" i="1"/>
  <c r="AB73" i="1"/>
  <c r="AC73" i="1"/>
  <c r="AD73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R72" i="1" l="1"/>
  <c r="A10" i="9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AC60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1" i="1" l="1"/>
  <c r="AC61" i="1"/>
  <c r="AC63" i="1"/>
  <c r="R70" i="1"/>
  <c r="AC64" i="1"/>
  <c r="P66" i="1"/>
  <c r="P67" i="1" s="1"/>
  <c r="AC62" i="1"/>
  <c r="AC59" i="1"/>
  <c r="AC65" i="1"/>
  <c r="AC57" i="1"/>
  <c r="R68" i="1"/>
  <c r="R69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AC66" i="1" l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J69" i="1" s="1"/>
  <c r="W73" i="1" s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W70" i="1" l="1"/>
  <c r="W67" i="1"/>
  <c r="W64" i="1"/>
  <c r="W56" i="1"/>
  <c r="W55" i="1"/>
  <c r="W59" i="1"/>
  <c r="W48" i="1"/>
  <c r="W40" i="1"/>
  <c r="W63" i="1"/>
  <c r="W53" i="1"/>
  <c r="W45" i="1"/>
  <c r="W42" i="1"/>
  <c r="W51" i="1"/>
  <c r="W61" i="1"/>
  <c r="W58" i="1"/>
  <c r="W66" i="1"/>
  <c r="W65" i="1"/>
  <c r="W46" i="1"/>
  <c r="W47" i="1"/>
  <c r="W39" i="1"/>
  <c r="W54" i="1"/>
  <c r="W44" i="1"/>
  <c r="W60" i="1"/>
  <c r="W50" i="1"/>
  <c r="W52" i="1"/>
  <c r="W41" i="1"/>
  <c r="W43" i="1"/>
  <c r="W49" i="1"/>
  <c r="W57" i="1"/>
  <c r="W62" i="1"/>
  <c r="W69" i="1"/>
  <c r="H68" i="1"/>
  <c r="W72" i="1"/>
  <c r="W71" i="1"/>
  <c r="W68" i="1"/>
  <c r="I67" i="1"/>
  <c r="I68" i="1" s="1"/>
  <c r="I69" i="1" s="1"/>
  <c r="V66" i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U59" i="1" l="1"/>
  <c r="H69" i="1"/>
  <c r="U67" i="1"/>
  <c r="U55" i="1"/>
  <c r="V68" i="1"/>
  <c r="V69" i="1"/>
  <c r="U61" i="1"/>
  <c r="U62" i="1"/>
  <c r="U43" i="1"/>
  <c r="U52" i="1"/>
  <c r="U49" i="1"/>
  <c r="U69" i="1"/>
  <c r="U53" i="1"/>
  <c r="U41" i="1"/>
  <c r="U58" i="1"/>
  <c r="U48" i="1"/>
  <c r="U54" i="1"/>
  <c r="U46" i="1"/>
  <c r="U39" i="1"/>
  <c r="U56" i="1"/>
  <c r="U40" i="1"/>
  <c r="U50" i="1"/>
  <c r="U60" i="1"/>
  <c r="U64" i="1"/>
  <c r="U66" i="1"/>
  <c r="U42" i="1"/>
  <c r="U44" i="1"/>
  <c r="U65" i="1"/>
  <c r="U51" i="1"/>
  <c r="U45" i="1"/>
  <c r="U57" i="1"/>
  <c r="U72" i="1"/>
  <c r="U71" i="1"/>
  <c r="U70" i="1"/>
  <c r="U68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U73" i="1" l="1"/>
  <c r="U63" i="1"/>
  <c r="U47" i="1"/>
  <c r="F65" i="1"/>
  <c r="F66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F67" i="1" l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S34" i="1" s="1"/>
  <c r="S24" i="1"/>
  <c r="S14" i="1"/>
  <c r="S58" i="1"/>
  <c r="S32" i="1"/>
  <c r="S17" i="1"/>
  <c r="S26" i="1"/>
  <c r="S22" i="1"/>
  <c r="S27" i="1"/>
  <c r="S56" i="1"/>
  <c r="S63" i="1"/>
  <c r="S28" i="1"/>
  <c r="S30" i="1"/>
  <c r="S18" i="1"/>
  <c r="S9" i="1"/>
  <c r="S16" i="1"/>
  <c r="S38" i="1"/>
  <c r="S7" i="1"/>
  <c r="S23" i="1"/>
  <c r="S19" i="1"/>
  <c r="S5" i="1"/>
  <c r="S42" i="1"/>
  <c r="S44" i="1"/>
  <c r="S40" i="1"/>
  <c r="S53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66" i="1"/>
  <c r="S50" i="1"/>
  <c r="S59" i="1"/>
  <c r="S39" i="1"/>
  <c r="S62" i="1"/>
  <c r="S46" i="1"/>
  <c r="S49" i="1"/>
  <c r="S54" i="1"/>
  <c r="S51" i="1"/>
  <c r="S48" i="1"/>
  <c r="S61" i="1"/>
  <c r="S67" i="1"/>
  <c r="S47" i="1"/>
  <c r="S43" i="1"/>
  <c r="S64" i="1"/>
  <c r="S41" i="1"/>
  <c r="S45" i="1"/>
  <c r="S65" i="1"/>
  <c r="S60" i="1"/>
  <c r="S55" i="1"/>
  <c r="S52" i="1"/>
  <c r="S72" i="1"/>
  <c r="S71" i="1"/>
  <c r="S68" i="1"/>
  <c r="K68" i="1"/>
  <c r="S70" i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S69" i="1" l="1"/>
  <c r="S73" i="1"/>
  <c r="S33" i="1"/>
  <c r="S37" i="1"/>
  <c r="S57" i="1"/>
  <c r="K69" i="1"/>
  <c r="X39" i="1" s="1"/>
  <c r="X65" i="1"/>
  <c r="X69" i="1"/>
  <c r="X53" i="1"/>
  <c r="X62" i="1"/>
  <c r="X44" i="1"/>
  <c r="X41" i="1"/>
  <c r="X40" i="1"/>
  <c r="X45" i="1"/>
  <c r="X67" i="1"/>
  <c r="X61" i="1"/>
  <c r="X49" i="1"/>
  <c r="X47" i="1"/>
  <c r="X46" i="1"/>
  <c r="X66" i="1"/>
  <c r="X72" i="1"/>
  <c r="X70" i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68" i="1" l="1"/>
  <c r="X71" i="1"/>
  <c r="X51" i="1"/>
  <c r="X59" i="1"/>
  <c r="X52" i="1"/>
  <c r="X54" i="1"/>
  <c r="X56" i="1"/>
  <c r="X55" i="1"/>
  <c r="X57" i="1"/>
  <c r="X43" i="1"/>
  <c r="X50" i="1"/>
  <c r="X63" i="1"/>
  <c r="X64" i="1"/>
  <c r="X60" i="1"/>
  <c r="X48" i="1"/>
  <c r="X58" i="1"/>
  <c r="X73" i="1"/>
  <c r="X42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AA68" i="1" s="1"/>
  <c r="G62" i="1"/>
  <c r="M51" i="1"/>
  <c r="M52" i="1" s="1"/>
  <c r="M53" i="1" s="1"/>
  <c r="L50" i="1"/>
  <c r="G63" i="1" l="1"/>
  <c r="G64" i="1" s="1"/>
  <c r="N68" i="1"/>
  <c r="N69" i="1" s="1"/>
  <c r="AA69" i="1"/>
  <c r="AA71" i="1"/>
  <c r="AA67" i="1"/>
  <c r="AA70" i="1"/>
  <c r="M54" i="1"/>
  <c r="M55" i="1" s="1"/>
  <c r="L51" i="1"/>
  <c r="L52" i="1" s="1"/>
  <c r="L53" i="1" s="1"/>
  <c r="T2" i="1" l="1"/>
  <c r="AA72" i="1"/>
  <c r="AA45" i="1"/>
  <c r="G65" i="1"/>
  <c r="M56" i="1"/>
  <c r="M57" i="1" s="1"/>
  <c r="L54" i="1"/>
  <c r="G66" i="1" l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Y73" i="1" s="1"/>
  <c r="G67" i="1"/>
  <c r="Y68" i="1"/>
  <c r="M61" i="1"/>
  <c r="Y56" i="1"/>
  <c r="Y62" i="1" l="1"/>
  <c r="Y59" i="1"/>
  <c r="Y58" i="1"/>
  <c r="Y64" i="1"/>
  <c r="Y20" i="1"/>
  <c r="Y60" i="1"/>
  <c r="Y63" i="1"/>
  <c r="Y57" i="1"/>
  <c r="Y61" i="1"/>
  <c r="Y65" i="1"/>
  <c r="Y66" i="1"/>
  <c r="G68" i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69" i="1" l="1"/>
  <c r="T12" i="1" s="1"/>
  <c r="T63" i="1"/>
  <c r="T38" i="1"/>
  <c r="T21" i="1"/>
  <c r="T18" i="1"/>
  <c r="T13" i="1"/>
  <c r="T48" i="1"/>
  <c r="T27" i="1"/>
  <c r="T28" i="1"/>
  <c r="T22" i="1"/>
  <c r="T67" i="1"/>
  <c r="T45" i="1"/>
  <c r="T61" i="1"/>
  <c r="T66" i="1"/>
  <c r="T25" i="1"/>
  <c r="T57" i="1"/>
  <c r="T43" i="1"/>
  <c r="T15" i="1"/>
  <c r="T20" i="1"/>
  <c r="T37" i="1"/>
  <c r="T44" i="1"/>
  <c r="T5" i="1"/>
  <c r="T70" i="1"/>
  <c r="T69" i="1"/>
  <c r="T55" i="1"/>
  <c r="T32" i="1"/>
  <c r="T8" i="1"/>
  <c r="T6" i="1"/>
  <c r="T36" i="1"/>
  <c r="T41" i="1"/>
  <c r="T10" i="1"/>
  <c r="T47" i="1"/>
  <c r="T31" i="1"/>
  <c r="T35" i="1"/>
  <c r="T34" i="1"/>
  <c r="T65" i="1"/>
  <c r="T71" i="1"/>
  <c r="T64" i="1"/>
  <c r="T14" i="1"/>
  <c r="T42" i="1"/>
  <c r="T50" i="1"/>
  <c r="T9" i="1"/>
  <c r="T59" i="1"/>
  <c r="T62" i="1"/>
  <c r="T17" i="1"/>
  <c r="T60" i="1"/>
  <c r="T56" i="1"/>
  <c r="T4" i="1"/>
  <c r="T26" i="1"/>
  <c r="T53" i="1"/>
  <c r="T58" i="1"/>
  <c r="T49" i="1"/>
  <c r="T51" i="1"/>
  <c r="T24" i="1"/>
  <c r="T39" i="1"/>
  <c r="T19" i="1"/>
  <c r="T54" i="1"/>
  <c r="T46" i="1"/>
  <c r="T11" i="1"/>
  <c r="T29" i="1"/>
  <c r="T68" i="1"/>
  <c r="T52" i="1"/>
  <c r="T33" i="1"/>
  <c r="T7" i="1"/>
  <c r="T40" i="1"/>
  <c r="T23" i="1"/>
  <c r="T16" i="1"/>
  <c r="T30" i="1"/>
  <c r="M63" i="1"/>
  <c r="M64" i="1" s="1"/>
  <c r="M65" i="1" s="1"/>
  <c r="T3" i="1" l="1"/>
  <c r="T73" i="1"/>
  <c r="T72" i="1"/>
  <c r="M66" i="1"/>
  <c r="M67" i="1" l="1"/>
  <c r="M68" i="1" l="1"/>
  <c r="Z68" i="1"/>
  <c r="Z35" i="1"/>
  <c r="Z4" i="1"/>
  <c r="Z54" i="1"/>
  <c r="Z64" i="1"/>
  <c r="Z60" i="1"/>
  <c r="AC67" i="1"/>
  <c r="P68" i="1"/>
  <c r="Z40" i="1" l="1"/>
  <c r="M69" i="1"/>
  <c r="Z16" i="1"/>
  <c r="Z27" i="1"/>
  <c r="Z30" i="1"/>
  <c r="AC68" i="1"/>
  <c r="P69" i="1"/>
  <c r="AC72" i="1" s="1"/>
  <c r="Z15" i="1"/>
  <c r="Z7" i="1"/>
  <c r="Z25" i="1"/>
  <c r="Z44" i="1"/>
  <c r="Z3" i="1"/>
  <c r="Z57" i="1"/>
  <c r="Z51" i="1"/>
  <c r="Z59" i="1"/>
  <c r="Z49" i="1"/>
  <c r="Z67" i="1"/>
  <c r="Z21" i="1"/>
  <c r="Z47" i="1"/>
  <c r="Z24" i="1"/>
  <c r="Z23" i="1"/>
  <c r="Z32" i="1"/>
  <c r="Z62" i="1"/>
  <c r="Z45" i="1"/>
  <c r="Z43" i="1"/>
  <c r="Z10" i="1"/>
  <c r="Z34" i="1"/>
  <c r="Z55" i="1"/>
  <c r="Z20" i="1"/>
  <c r="Z19" i="1"/>
  <c r="Z65" i="1"/>
  <c r="Z29" i="1"/>
  <c r="Z46" i="1"/>
  <c r="Z36" i="1"/>
  <c r="Z6" i="1"/>
  <c r="Z58" i="1"/>
  <c r="Z17" i="1"/>
  <c r="Z5" i="1"/>
  <c r="Z9" i="1"/>
  <c r="Z37" i="1"/>
  <c r="Z50" i="1"/>
  <c r="Z39" i="1"/>
  <c r="Z38" i="1"/>
  <c r="Z53" i="1"/>
  <c r="Z31" i="1"/>
  <c r="Z33" i="1"/>
  <c r="Z26" i="1"/>
  <c r="Z12" i="1"/>
  <c r="Z56" i="1"/>
  <c r="Z11" i="1"/>
  <c r="Z52" i="1"/>
  <c r="Z61" i="1"/>
  <c r="Z42" i="1"/>
  <c r="Z18" i="1"/>
  <c r="Z8" i="1"/>
  <c r="Z28" i="1"/>
  <c r="Z14" i="1"/>
  <c r="Z63" i="1"/>
  <c r="Z22" i="1"/>
  <c r="Z13" i="1"/>
  <c r="Z48" i="1"/>
  <c r="Z41" i="1"/>
  <c r="Z66" i="1"/>
  <c r="Z72" i="1"/>
  <c r="Z71" i="1"/>
  <c r="Z69" i="1"/>
  <c r="AC70" i="1"/>
  <c r="AC71" i="1"/>
  <c r="AC69" i="1"/>
  <c r="Z73" i="1" l="1"/>
  <c r="Z70" i="1"/>
  <c r="AC45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<sst xmlns="http://schemas.openxmlformats.org/spreadsheetml/2006/main" count="871" uniqueCount="529">
  <si>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</si>
  <si>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</si>
  <si>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</si>
  <si>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</si>
  <si>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</si>
  <si>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</si>
  <si>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</si>
  <si>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</si>
  <si>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</si>
  <si>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</si>
  <si>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</si>
  <si>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</si>
  <si>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</si>
  <si>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</si>
  <si>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</si>
  <si>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</si>
  <si>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</si>
  <si>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</si>
  <si>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</si>
  <si>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</si>
  <si>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</si>
  <si>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</si>
  <si>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</si>
  <si>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</si>
  <si>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</si>
  <si>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</si>
  <si>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</si>
  <si>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</si>
  <si>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</si>
  <si>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</si>
  <si>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</si>
  <si>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</si>
  <si>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</si>
  <si>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</si>
  <si>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</si>
  <si>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</si>
  <si>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</si>
  <si>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</si>
  <si>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</si>
  <si>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</si>
  <si>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</si>
  <si>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</si>
  <si>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</si>
  <si>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</si>
  <si>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</si>
  <si>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</si>
  <si>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</si>
  <si>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</si>
  <si>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</si>
  <si>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</si>
  <si>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</si>
  <si>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</si>
  <si>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</si>
  <si>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</si>
  <si>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</si>
  <si>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</si>
  <si>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</si>
  <si>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</si>
  <si>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</si>
  <si>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</si>
  <si>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</si>
  <si>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</si>
  <si>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</si>
  <si>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</si>
  <si>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</si>
  <si>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</si>
  <si>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</si>
  <si>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</si>
  <si>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</si>
  <si>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</si>
  <si>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</si>
  <si>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</si>
  <si>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</si>
  <si>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</si>
  <si>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</si>
  <si>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</si>
  <si>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</si>
  <si>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</si>
  <si>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</si>
  <si>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</si>
  <si>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</si>
  <si>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</si>
  <si>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</si>
  <si>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</si>
  <si>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</si>
  <si>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</si>
  <si>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</si>
  <si>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</si>
  <si>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</si>
  <si>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</si>
  <si>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</si>
  <si>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</si>
  <si>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</si>
  <si>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</si>
  <si>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</si>
  <si>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</si>
  <si>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</si>
  <si>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</si>
  <si>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</si>
  <si>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</si>
  <si>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</si>
  <si>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</si>
  <si>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</si>
  <si>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</si>
  <si>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</si>
  <si>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</si>
  <si>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</si>
  <si>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</si>
  <si>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</si>
  <si>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</si>
  <si>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</si>
  <si>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</si>
  <si>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</si>
  <si>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</si>
  <si>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</si>
  <si>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</si>
  <si>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</si>
  <si>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</si>
  <si>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</si>
  <si>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</si>
  <si>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</si>
  <si>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</si>
  <si>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</si>
  <si>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</si>
  <si>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</si>
  <si>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</si>
  <si>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</si>
  <si>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</si>
  <si>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</si>
  <si>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</si>
  <si>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</si>
  <si>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</si>
  <si>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</si>
  <si>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</si>
  <si>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</si>
  <si>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</si>
  <si>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</si>
  <si>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</si>
  <si>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</si>
  <si>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</si>
  <si>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</si>
  <si>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</si>
  <si>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</si>
  <si>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</si>
  <si>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</si>
  <si>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</si>
  <si>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</si>
  <si>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</si>
  <si>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</si>
  <si>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</si>
  <si>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</si>
  <si>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</si>
  <si>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</si>
  <si>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</si>
  <si>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</si>
  <si>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</si>
  <si>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</si>
  <si>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</si>
  <si>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</si>
  <si>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</si>
  <si>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</si>
  <si>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</si>
  <si>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</si>
  <si>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</si>
  <si>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</si>
  <si>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</si>
  <si>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</si>
  <si>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</si>
  <si>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</si>
  <si>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</si>
  <si>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</si>
  <si>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</si>
  <si>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</si>
  <si>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</si>
  <si>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</si>
  <si>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</si>
  <si>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</si>
  <si>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</si>
  <si>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</si>
  <si>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</si>
  <si>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</si>
  <si>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</si>
  <si>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</si>
  <si>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</si>
  <si>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</si>
  <si>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</si>
  <si>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</si>
  <si>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</si>
  <si>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</si>
  <si>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</si>
  <si>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</si>
  <si>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</si>
  <si>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</si>
  <si>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</si>
  <si>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</si>
  <si>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</si>
  <si>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</si>
  <si>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</si>
  <si>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</si>
  <si>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</si>
  <si>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</si>
  <si>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</si>
  <si>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</si>
  <si>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</si>
  <si>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</si>
  <si>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</si>
  <si>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</si>
  <si>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</si>
  <si>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</si>
  <si>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</si>
  <si>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</si>
  <si>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</si>
  <si>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</si>
  <si>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</si>
  <si>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</si>
  <si>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</si>
  <si>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</si>
  <si>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</si>
  <si>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</si>
  <si>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</si>
  <si>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</si>
  <si>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</si>
  <si>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</si>
  <si>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</si>
  <si>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</si>
  <si>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</si>
  <si>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</si>
  <si>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</si>
  <si>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</si>
  <si>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</si>
  <si>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</si>
  <si>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</si>
  <si>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</si>
  <si>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</si>
  <si>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</si>
  <si>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</si>
  <si>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</si>
  <si>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</si>
  <si>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</si>
  <si>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</si>
  <si>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</si>
  <si>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</si>
  <si>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</si>
  <si>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</si>
  <si>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</si>
  <si>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</si>
  <si>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</si>
  <si>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</si>
  <si>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</si>
  <si>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</si>
  <si>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</si>
  <si>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</si>
  <si>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</si>
  <si>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</si>
  <si>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</si>
  <si>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</si>
  <si>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</si>
  <si>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</si>
  <si>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</si>
  <si>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</si>
  <si>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</si>
  <si>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</si>
  <si>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</si>
  <si>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</si>
  <si>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</si>
  <si>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</si>
  <si>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</si>
  <si>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</si>
  <si>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</si>
  <si>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</si>
  <si>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</si>
  <si>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</si>
  <si>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</si>
  <si>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</si>
  <si>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</si>
  <si>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</si>
  <si>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</si>
  <si>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</si>
  <si>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</si>
  <si>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</si>
  <si>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</si>
  <si>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</si>
  <si>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</si>
  <si>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</si>
  <si>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</si>
  <si>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</si>
  <si>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</si>
  <si>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</si>
  <si>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</si>
  <si>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</si>
  <si>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</si>
  <si>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</si>
  <si>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</si>
  <si>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</si>
  <si>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</si>
  <si>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</si>
  <si>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</si>
  <si>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</si>
  <si>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</si>
  <si>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</si>
  <si>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</si>
  <si>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</si>
  <si>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</si>
  <si>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</si>
  <si>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</si>
  <si>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</si>
  <si>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</si>
  <si>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</si>
  <si>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</si>
  <si>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</si>
  <si>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</si>
  <si>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</si>
  <si>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</si>
  <si>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</si>
  <si>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</si>
  <si>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</si>
  <si>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</si>
  <si>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</si>
  <si>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</si>
  <si>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</si>
  <si>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</si>
  <si>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</si>
  <si>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</si>
  <si>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</si>
  <si>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</si>
  <si>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</si>
  <si>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</si>
  <si>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</si>
  <si>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</si>
  <si>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</si>
  <si>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</si>
  <si>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</si>
  <si>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</si>
  <si>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</si>
  <si>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</si>
  <si>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</si>
  <si>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</si>
  <si>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</si>
  <si>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</si>
  <si>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</si>
  <si>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</si>
  <si>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</si>
  <si>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</si>
  <si>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</si>
  <si>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</si>
  <si>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</si>
  <si>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</si>
  <si>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</si>
  <si>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</si>
  <si>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</si>
  <si>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</si>
  <si>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</si>
  <si>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</si>
  <si>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</si>
  <si>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</si>
  <si>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</si>
  <si>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</si>
  <si>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</si>
  <si>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</si>
  <si>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</si>
  <si>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</si>
  <si>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</si>
  <si>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</si>
  <si>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</si>
  <si>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</si>
  <si>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</si>
  <si>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</si>
  <si>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</si>
  <si>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</si>
  <si>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</si>
  <si>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</si>
  <si>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</si>
  <si>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</si>
  <si>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</si>
  <si>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</si>
  <si>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</si>
  <si>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</si>
  <si>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</si>
  <si>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</si>
  <si>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</si>
  <si>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</si>
  <si>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</si>
  <si>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</si>
  <si>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</si>
  <si>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</si>
  <si>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</si>
  <si>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</si>
  <si>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</si>
  <si>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</si>
  <si>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</si>
  <si>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</si>
  <si>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</si>
  <si>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</si>
  <si>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</si>
  <si>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</si>
  <si>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</si>
  <si>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</si>
  <si>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</si>
  <si>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</si>
  <si>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</si>
  <si>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</si>
  <si>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</si>
  <si>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</si>
  <si>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</si>
  <si>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</si>
  <si>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</si>
  <si>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</si>
  <si>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</si>
  <si>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</si>
  <si>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</si>
  <si>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</si>
  <si>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</si>
  <si>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</si>
  <si>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</si>
  <si>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</si>
  <si>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</si>
  <si>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</si>
  <si>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</si>
  <si>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</si>
  <si>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</si>
  <si>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</si>
  <si>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</si>
  <si>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</si>
  <si>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</si>
  <si>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</si>
  <si>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</si>
  <si>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</si>
  <si>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</si>
  <si>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</si>
  <si>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</si>
  <si>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</si>
  <si>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</si>
  <si>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</si>
  <si>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</si>
  <si>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</si>
  <si>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</si>
  <si>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</si>
  <si>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</si>
  <si>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</si>
  <si>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</si>
  <si>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</si>
  <si>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</si>
  <si>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</si>
  <si>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</si>
  <si>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</si>
  <si>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</si>
  <si>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</si>
  <si>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</si>
  <si>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</si>
  <si>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</si>
  <si>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</si>
  <si>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</si>
  <si>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</si>
  <si>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</si>
  <si>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</si>
  <si>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</si>
  <si>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</si>
  <si>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</si>
  <si>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</si>
  <si>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</si>
  <si>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</si>
  <si>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</si>
  <si>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</si>
  <si>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</si>
  <si>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</si>
  <si>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</si>
  <si>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</si>
  <si>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</si>
  <si>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</si>
  <si>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</si>
  <si>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</si>
  <si>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</si>
  <si>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</si>
  <si>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</si>
  <si>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</si>
  <si>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</si>
  <si>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</si>
  <si>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</si>
  <si>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</si>
  <si>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</si>
  <si>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</si>
  <si>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</si>
  <si>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</si>
  <si>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</si>
  <si>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</si>
  <si>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</si>
  <si>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</si>
  <si>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</si>
  <si>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</si>
  <si>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</si>
  <si>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</si>
  <si>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</si>
  <si>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</si>
  <si>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</si>
  <si>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</si>
  <si>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</si>
  <si>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</si>
  <si>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</si>
  <si>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</si>
  <si>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</si>
  <si>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</si>
  <si>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</si>
  <si>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</si>
  <si>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</si>
  <si>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</si>
  <si>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</si>
  <si>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</si>
  <si>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</si>
  <si>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</si>
  <si>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</si>
  <si>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</si>
  <si>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</si>
  <si>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</si>
  <si>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</si>
  <si>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</si>
  <si>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</si>
  <si>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</si>
  <si>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</si>
  <si>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 xml:space="preserve">Совместно с д/кардиологом: с учетом клинических данных, ЭКГ и КАГ рекомендована ЧКВ ПНА в экстренном порядке. </t>
  </si>
  <si>
    <t>1) Строгий контроль места пункции, повязка  на руке до 6 ч.</t>
  </si>
  <si>
    <t>Цыгалов М.А.</t>
  </si>
  <si>
    <t xml:space="preserve">проходим, контуры ровные </t>
  </si>
  <si>
    <t>стенозы проксимального сегмента 30%, на границе проксимального и среднего сегментов определяется тотальная окклюзия, TTG3. Стеноз устья ДВ1 90% (d до 2.25 мм). Коллатерльный кровоток не определяется.</t>
  </si>
  <si>
    <t>неровности контуров проксимального сегмента и проксимальной трети ВТК. Антеградный кровоток TIMI III</t>
  </si>
  <si>
    <t>неровности контуров проксимального и среднего сегментоа.  Антеградный кровоток TIMI III.</t>
  </si>
  <si>
    <t>10:48</t>
  </si>
  <si>
    <t>Устье ствола ЛКА катетеризировано проводниковым катетером Launcher JL 4/0 6Fr. Коронарный проводник AngioLine 0,8 удалось провести в  дистальный сегмент ПНА. Реканализация выполнена аспирационным каттером hunter 6f, получены фрагменты тромба 1-2-1,5 мм.  В зону нестабильных значимогостеноза среднего сегмента с частичным покрытием проксимального сегмента имплантированын DES Resolute Integtity 3.5-34 мм, давлением 10  атм. Постдилатация и оптимизация стента БК NC Accuforce 3.5-12, давлением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восстановлен до TIMI III. Ангиографический удовлетворительный. Пациент в стабильном состоянии транспортируется в ПРИТ для дальнейшего наблюдения и лечения.</t>
  </si>
  <si>
    <t>150 ml</t>
  </si>
  <si>
    <t>Проводник коронарный  0.8g, Angioline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</si>
</sst>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1009650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53350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3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M17" sqref="M1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45219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0.47916666666666669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0.4861111111111111</v>
      </c>
      <c r="C10" s="55"/>
      <c r="D10" s="95" t="s">
        <v>173</v>
      </c>
      <c r="E10" s="93"/>
      <c r="F10" s="93"/>
      <c r="G10" s="24" t="s">
        <v>164</v>
      </c>
      <c r="H10" s="26"/>
    </row>
    <row r="11" spans="1:8" ht="17.25" thickTop="1" thickBot="1">
      <c r="A11" s="89" t="s">
        <v>192</v>
      </c>
      <c r="B11" s="201" t="s">
        <v>520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25650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53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28895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525</v>
      </c>
    </row>
    <row r="16" spans="1:8" ht="15.6" customHeight="1">
      <c r="A16" s="15" t="s">
        <v>106</v>
      </c>
      <c r="B16" s="19" t="s">
        <v>488</v>
      </c>
      <c r="D16" s="36"/>
      <c r="E16" s="36"/>
      <c r="F16" s="36"/>
      <c r="G16" s="167" t="s">
        <v>404</v>
      </c>
      <c r="H16" s="165">
        <v>3400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6.46</v>
      </c>
    </row>
    <row r="18" spans="1:8" ht="14.45" customHeight="1">
      <c r="A18" s="57" t="s">
        <v>188</v>
      </c>
      <c r="B18" s="87" t="s">
        <v>517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521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522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272</v>
      </c>
      <c r="B27" s="219" t="s">
        <v>523</v>
      </c>
      <c r="C27" s="219"/>
      <c r="D27" s="219"/>
      <c r="E27" s="219"/>
      <c r="F27" s="219"/>
      <c r="G27" s="219"/>
      <c r="H27" s="220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59" t="s">
        <v>273</v>
      </c>
      <c r="B32" s="219" t="s">
        <v>524</v>
      </c>
      <c r="C32" s="219"/>
      <c r="D32" s="219"/>
      <c r="E32" s="219"/>
      <c r="F32" s="219"/>
      <c r="G32" s="219"/>
      <c r="H32" s="220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518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199</v>
      </c>
      <c r="B51" s="63" t="s">
        <v>513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K20" sqref="K2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221</v>
      </c>
      <c r="D8" s="234"/>
      <c r="E8" s="234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4"/>
      <c r="D9" s="234"/>
      <c r="E9" s="234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8"/>
      <c r="D10" s="238"/>
      <c r="E10" s="238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45219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0.4861111111111111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0.52083333333333337</v>
      </c>
      <c r="C14" s="12"/>
      <c r="D14" s="95" t="s">
        <v>173</v>
      </c>
      <c r="E14" s="93"/>
      <c r="F14" s="93"/>
      <c r="G14" s="80" t="str">
        <f>КАГ!G10</f>
        <v>Севринова О.В.</v>
      </c>
      <c r="H14" s="91" t="str">
        <f>IF(ISBLANK(КАГ!H10),"",КАГ!H10)</f>
        <v/>
      </c>
    </row>
    <row r="15" spans="1:8" ht="16.5" thickBot="1">
      <c r="A15" s="164" t="s">
        <v>390</v>
      </c>
      <c r="B15" s="189">
        <f>IF(B14&lt;B13,B14+1,B14)-B13</f>
        <v>3.4722222222222265E-2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Цыгалов М.А.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25650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53</v>
      </c>
      <c r="H18" s="39"/>
    </row>
    <row r="19" spans="1:8" ht="14.45" customHeight="1">
      <c r="A19" s="15" t="s">
        <v>12</v>
      </c>
      <c r="B19" s="68">
        <f>КАГ!B14</f>
        <v>28895</v>
      </c>
      <c r="C19" s="69"/>
      <c r="D19" s="69"/>
      <c r="E19" s="69"/>
      <c r="F19" s="69"/>
      <c r="G19" s="166" t="s">
        <v>402</v>
      </c>
      <c r="H19" s="181" t="str">
        <f>КАГ!H15</f>
        <v>10:48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3400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391</v>
      </c>
      <c r="H21" s="169">
        <f>КАГ!H17</f>
        <v>6.46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0.48916666666666669</v>
      </c>
    </row>
    <row r="23" spans="1:8" ht="14.45" customHeight="1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2" t="s">
        <v>526</v>
      </c>
      <c r="B25" s="243"/>
      <c r="C25" s="243"/>
      <c r="D25" s="243"/>
      <c r="E25" s="243"/>
      <c r="F25" s="243"/>
      <c r="G25" s="243"/>
      <c r="H25" s="244"/>
    </row>
    <row r="26" spans="1:8" ht="14.45" customHeight="1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396</v>
      </c>
      <c r="B40" s="179" t="s">
        <v>513</v>
      </c>
      <c r="C40" s="120"/>
      <c r="D40" s="239" t="s">
        <v>519</v>
      </c>
      <c r="E40" s="240"/>
      <c r="F40" s="240"/>
      <c r="G40" s="240"/>
      <c r="H40" s="241"/>
    </row>
    <row r="41" spans="1:12" ht="14.45" customHeight="1">
      <c r="A41" s="32"/>
      <c r="B41" s="28"/>
      <c r="C41" s="120"/>
      <c r="D41" s="240"/>
      <c r="E41" s="240"/>
      <c r="F41" s="240"/>
      <c r="G41" s="240"/>
      <c r="H41" s="241"/>
    </row>
    <row r="42" spans="1:12" ht="14.45" customHeight="1">
      <c r="A42" s="32"/>
      <c r="B42" s="28"/>
      <c r="C42" s="120"/>
      <c r="D42" s="240"/>
      <c r="E42" s="240"/>
      <c r="F42" s="240"/>
      <c r="G42" s="240"/>
      <c r="H42" s="241"/>
    </row>
    <row r="43" spans="1:12" ht="14.45" customHeight="1">
      <c r="A43" s="32"/>
      <c r="B43" s="28"/>
      <c r="C43" s="120"/>
      <c r="D43" s="240"/>
      <c r="E43" s="240"/>
      <c r="F43" s="240"/>
      <c r="G43" s="240"/>
      <c r="H43" s="241"/>
    </row>
    <row r="44" spans="1:12" ht="14.45" customHeight="1">
      <c r="A44" s="32"/>
      <c r="B44" s="28"/>
      <c r="C44" s="120"/>
      <c r="D44" s="240"/>
      <c r="E44" s="240"/>
      <c r="F44" s="240"/>
      <c r="G44" s="240"/>
      <c r="H44" s="241"/>
      <c r="L44" s="161"/>
    </row>
    <row r="45" spans="1:12" ht="14.45" customHeight="1">
      <c r="A45" s="32"/>
      <c r="B45" s="28"/>
      <c r="C45" s="120"/>
      <c r="D45" s="240"/>
      <c r="E45" s="240"/>
      <c r="F45" s="240"/>
      <c r="G45" s="240"/>
      <c r="H45" s="241"/>
    </row>
    <row r="46" spans="1:12" ht="14.45" customHeight="1">
      <c r="A46" s="32"/>
      <c r="B46" s="28"/>
      <c r="C46" s="120"/>
      <c r="D46" s="240"/>
      <c r="E46" s="240"/>
      <c r="F46" s="240"/>
      <c r="G46" s="240"/>
      <c r="H46" s="241"/>
    </row>
    <row r="47" spans="1:12" ht="14.45" customHeight="1">
      <c r="A47" s="38"/>
      <c r="C47" s="120"/>
      <c r="D47" s="240"/>
      <c r="E47" s="240"/>
      <c r="F47" s="240"/>
      <c r="G47" s="240"/>
      <c r="H47" s="241"/>
    </row>
    <row r="48" spans="1:12" ht="14.45" customHeight="1">
      <c r="A48" s="38"/>
      <c r="C48" s="120"/>
      <c r="D48" s="240"/>
      <c r="E48" s="240"/>
      <c r="F48" s="240"/>
      <c r="G48" s="240"/>
      <c r="H48" s="241"/>
    </row>
    <row r="49" spans="1:8" ht="14.45" customHeight="1">
      <c r="A49" s="38"/>
      <c r="C49" s="120"/>
      <c r="D49" s="240"/>
      <c r="E49" s="240"/>
      <c r="F49" s="240"/>
      <c r="G49" s="240"/>
      <c r="H49" s="241"/>
    </row>
    <row r="50" spans="1:8">
      <c r="A50" s="62" t="s">
        <v>199</v>
      </c>
      <c r="B50" s="63" t="s">
        <v>527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J17" sqref="J17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45219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Цыгалов М.А.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25650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53</v>
      </c>
    </row>
    <row r="7" spans="1:4">
      <c r="A7" s="38"/>
      <c r="C7" s="101" t="s">
        <v>12</v>
      </c>
      <c r="D7" s="103">
        <f>КАГ!$B$14</f>
        <v>28895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45219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5" t="s">
        <v>528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5" t="s">
        <v>329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5" t="s">
        <v>310</v>
      </c>
      <c r="C16" s="183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313</v>
      </c>
      <c r="C17" s="183" t="s">
        <v>421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324</v>
      </c>
      <c r="C18" s="136" t="s">
        <v>475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515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1" zoomScaleNormal="100" workbookViewId="0">
      <selection activeCell="A41" sqref="A41:A7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1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Проводник коронарный  0.8g, Angioline</v>
      </c>
      <c r="T2" s="115" t="str">
        <f>IFERROR(INDEX(Расходка[Наименование расходного материала],MATCH(Расходка[[#This Row],[№]],Поиск_расходки[Индекс3],0)),"")</f>
        <v>Launcher 6F JL 4.0</v>
      </c>
      <c r="U2" s="115" t="str">
        <f>IFERROR(INDEX(Расходка[Наименование расходного материала],MATCH(Расходка[[#This Row],[№]],Поиск_расходки[Индекс4],0)),"")</f>
        <v>Hunter® 6F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NC Accuforce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1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528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1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0.8g,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0.8g,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0.8g,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0.8g,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0.8g,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0.8g,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0.8g, Angioline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516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58" t="s">
        <v>346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31" t="s">
        <v>324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1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t="s">
        <v>358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62" t="s">
        <v>389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451</v>
      </c>
    </row>
    <row r="55" spans="1:33">
      <c r="A55">
        <v>54</v>
      </c>
      <c r="B55" t="s">
        <v>95</v>
      </c>
      <c r="C55" s="1" t="s">
        <v>325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5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5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5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5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5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5" s="4" t="s">
        <v>6</v>
      </c>
      <c r="AG55" s="4" t="s">
        <v>452</v>
      </c>
    </row>
    <row r="56" spans="1:33">
      <c r="A56">
        <v>55</v>
      </c>
      <c r="B56" t="s">
        <v>95</v>
      </c>
      <c r="C56" s="1" t="s">
        <v>344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6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6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6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6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6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6" s="4" t="s">
        <v>6</v>
      </c>
      <c r="AG56" s="4" t="s">
        <v>453</v>
      </c>
    </row>
    <row r="57" spans="1:33">
      <c r="A57">
        <v>56</v>
      </c>
      <c r="B57" t="s">
        <v>4</v>
      </c>
      <c r="C57" t="s">
        <v>351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7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352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514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326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0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327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328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329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1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335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331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4.0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341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7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7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7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7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7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8" s="4" t="s">
        <v>6</v>
      </c>
      <c r="AG68" s="4" t="s">
        <v>464</v>
      </c>
    </row>
    <row r="69" spans="1:33">
      <c r="A69">
        <v>68</v>
      </c>
      <c r="B69" t="s">
        <v>301</v>
      </c>
      <c r="C69" s="1" t="s">
        <v>332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69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69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69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69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69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69" s="4" t="s">
        <v>6</v>
      </c>
      <c r="AG69" s="4" t="s">
        <v>465</v>
      </c>
    </row>
    <row r="70" spans="1:33">
      <c r="A70">
        <v>69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421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>Hunter® 6F</v>
      </c>
      <c r="S73" s="200" t="str">
        <f>IFERROR(INDEX(Расходка[Наименование расходного материала],MATCH(Расходка[[#This Row],[№]],Поиск_расходки[Индекс2],0)),"")</f>
        <v>Hunter® 6F</v>
      </c>
      <c r="T73" s="200" t="str">
        <f>IFERROR(INDEX(Расходка[Наименование расходного материала],MATCH(Расходка[[#This Row],[№]],Поиск_расходки[Индекс3],0)),"")</f>
        <v>Hunter® 6F</v>
      </c>
      <c r="U73" s="200" t="str">
        <f>IFERROR(INDEX(Расходка[Наименование расходного материала],MATCH(Расходка[[#This Row],[№]],Поиск_расходки[Индекс4],0)),"")</f>
        <v xml:space="preserve">Medtronic Export Advance </v>
      </c>
      <c r="V73" s="200">
        <f>IFERROR(INDEX(Расходка[Наименование расходного материала],MATCH(Расходка[[#This Row],[№]],Поиск_расходки[Индекс5],0)),"")</f>
        <v>0</v>
      </c>
      <c r="W73" s="200">
        <f>IFERROR(INDEX(Расходка[Наименование расходного материала],MATCH(Расходка[[#This Row],[№]],Поиск_расходки[Индекс6],0)),"")</f>
        <v>0</v>
      </c>
      <c r="X73" s="200" t="str">
        <f>IFERROR(INDEX(Расходка[Наименование расходного материала],MATCH(Расходка[[#This Row],[№]],Поиск_расходки[Индекс7],0)),"")</f>
        <v>Hunter® 6F</v>
      </c>
      <c r="Y73" s="200" t="str">
        <f>IFERROR(INDEX(Расходка[Наименование расходного материала],MATCH(Расходка[[#This Row],[№]],Поиск_расходки[Индекс8],0)),"")</f>
        <v>Hunter® 6F</v>
      </c>
      <c r="Z73" s="200">
        <f>IFERROR(INDEX(Расходка[Наименование расходного материала],MATCH(Расходка[[#This Row],[№]],Поиск_расходки[Индекс9],0)),"")</f>
        <v>0</v>
      </c>
      <c r="AA73" s="200">
        <f>IFERROR(INDEX(Расходка[Наименование расходного материала],MATCH(Расходка[[#This Row],[№]],Поиск_расходки[Индекс10],0)),"")</f>
        <v>0</v>
      </c>
      <c r="AB73" s="200">
        <f>IFERROR(INDEX(Расходка[Наименование расходного материала],MATCH(Расходка[[#This Row],[№]],Поиск_расходки[Индекс11],0)),"")</f>
        <v>0</v>
      </c>
      <c r="AC73" s="200">
        <f>IFERROR(INDEX(Расходка[Наименование расходного материала],MATCH(Расходка[[#This Row],[№]],Поиск_расходки[Индекс12],0)),"")</f>
        <v>0</v>
      </c>
      <c r="AD73" s="200">
        <f>IFERROR(INDEX(Расходка[Наименование расходного материала],MATCH(Расходка[[#This Row],[№]],Поиск_расходки[Индекс13],0)),"")</f>
        <v>0</v>
      </c>
      <c r="AF73" s="4" t="s">
        <v>6</v>
      </c>
      <c r="AG73" s="4" t="s">
        <v>422</v>
      </c>
    </row>
    <row r="74" spans="1:33">
      <c r="AF74" s="4" t="s">
        <v>6</v>
      </c>
      <c r="AG74" s="4" t="s">
        <v>468</v>
      </c>
    </row>
    <row r="75" spans="1:33">
      <c r="AF75" s="4" t="s">
        <v>6</v>
      </c>
      <c r="AG75" s="4" t="s">
        <v>469</v>
      </c>
    </row>
    <row r="76" spans="1:33"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510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507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2023-10-20T09:51:01Z</cp:lastPrinted>
  <dcterms:created xsi:type="dcterms:W3CDTF">2015-06-05T18:19:34Z</dcterms:created>
  <dcterms:modified xsi:type="dcterms:W3CDTF">2023-10-20T09:52:14Z</dcterms:modified>
</cp:coreProperties>
</file>