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E73" i="1" l="1"/>
  <c r="E74" i="1"/>
  <c r="R73" i="1" s="1"/>
  <c r="F73" i="1"/>
  <c r="F74" i="1"/>
  <c r="S73" i="1" s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S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69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4" i="5"/>
  <c r="C3" i="5"/>
  <c r="C6" i="5"/>
  <c r="C7" i="5"/>
  <c r="C8" i="5"/>
  <c r="C9" i="5"/>
  <c r="C10" i="5"/>
  <c r="C11" i="5"/>
  <c r="C12" i="5"/>
  <c r="C13" i="5"/>
  <c r="C15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S57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27" i="1"/>
  <c r="S26" i="1"/>
  <c r="S32" i="1"/>
  <c r="S17" i="1" l="1"/>
  <c r="S22" i="1"/>
  <c r="S33" i="1"/>
  <c r="S24" i="1"/>
  <c r="S34" i="1"/>
  <c r="S14" i="1"/>
  <c r="S37" i="1"/>
  <c r="S69" i="1"/>
  <c r="S58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K69" i="1" s="1"/>
  <c r="S70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K70" i="1" l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70" i="1" l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T19" i="1"/>
  <c r="T7" i="1"/>
  <c r="M63" i="1"/>
  <c r="M64" i="1" s="1"/>
  <c r="M65" i="1" s="1"/>
  <c r="T30" i="1" l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<sst xmlns="http://schemas.openxmlformats.org/spreadsheetml/2006/main" count="876" uniqueCount="530">
  <si>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</si>
  <si>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</si>
  <si>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</si>
  <si>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</si>
  <si>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</si>
  <si>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</si>
  <si>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</si>
  <si>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</si>
  <si>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</si>
  <si>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</si>
  <si>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</si>
  <si>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</si>
  <si>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</si>
  <si>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</si>
  <si>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</si>
  <si>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</si>
  <si>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</si>
  <si>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</si>
  <si>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</si>
  <si>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</si>
  <si>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</si>
  <si>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</si>
  <si>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</si>
  <si>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</si>
  <si>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</si>
  <si>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</si>
  <si>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</si>
  <si>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</si>
  <si>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</si>
  <si>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</si>
  <si>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</si>
  <si>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</si>
  <si>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</si>
  <si>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</si>
  <si>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</si>
  <si>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</si>
  <si>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</si>
  <si>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</si>
  <si>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</si>
  <si>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</si>
  <si>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</si>
  <si>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</si>
  <si>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</si>
  <si>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</si>
  <si>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</si>
  <si>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</si>
  <si>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</si>
  <si>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</si>
  <si>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</si>
  <si>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</si>
  <si>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</si>
  <si>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</si>
  <si>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</si>
  <si>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</si>
  <si>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</si>
  <si>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</si>
  <si>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</si>
  <si>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</si>
  <si>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</si>
  <si>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</si>
  <si>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</si>
  <si>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</si>
  <si>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</si>
  <si>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</si>
  <si>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</si>
  <si>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</si>
  <si>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</si>
  <si>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</si>
  <si>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</si>
  <si>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</si>
  <si>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</si>
  <si>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</si>
  <si>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</si>
  <si>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</si>
  <si>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</si>
  <si>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</si>
  <si>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</si>
  <si>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</si>
  <si>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</si>
  <si>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</si>
  <si>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</si>
  <si>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</si>
  <si>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</si>
  <si>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</si>
  <si>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</si>
  <si>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</si>
  <si>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</si>
  <si>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</si>
  <si>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</si>
  <si>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</si>
  <si>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</si>
  <si>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</si>
  <si>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</si>
  <si>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</si>
  <si>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</si>
  <si>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</si>
  <si>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</si>
  <si>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</si>
  <si>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</si>
  <si>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</si>
  <si>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</si>
  <si>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</si>
  <si>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</si>
  <si>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</si>
  <si>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</si>
  <si>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</si>
  <si>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</si>
  <si>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</si>
  <si>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</si>
  <si>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</si>
  <si>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</si>
  <si>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</si>
  <si>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</si>
  <si>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</si>
  <si>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</si>
  <si>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</si>
  <si>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</si>
  <si>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</si>
  <si>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</si>
  <si>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</si>
  <si>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</si>
  <si>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</si>
  <si>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</si>
  <si>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</si>
  <si>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</si>
  <si>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</si>
  <si>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</si>
  <si>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</si>
  <si>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</si>
  <si>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</si>
  <si>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</si>
  <si>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</si>
  <si>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</si>
  <si>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</si>
  <si>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</si>
  <si>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</si>
  <si>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</si>
  <si>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</si>
  <si>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</si>
  <si>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</si>
  <si>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</si>
  <si>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</si>
  <si>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</si>
  <si>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</si>
  <si>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</si>
  <si>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</si>
  <si>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</si>
  <si>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</si>
  <si>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</si>
  <si>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</si>
  <si>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</si>
  <si>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</si>
  <si>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</si>
  <si>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</si>
  <si>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</si>
  <si>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</si>
  <si>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</si>
  <si>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</si>
  <si>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</si>
  <si>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</si>
  <si>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</si>
  <si>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</si>
  <si>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</si>
  <si>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</si>
  <si>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</si>
  <si>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</si>
  <si>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</si>
  <si>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</si>
  <si>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</si>
  <si>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</si>
  <si>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</si>
  <si>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</si>
  <si>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</si>
  <si>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</si>
  <si>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</si>
  <si>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</si>
  <si>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</si>
  <si>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</si>
  <si>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</si>
  <si>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</si>
  <si>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</si>
  <si>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</si>
  <si>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</si>
  <si>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</si>
  <si>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</si>
  <si>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</si>
  <si>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</si>
  <si>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</si>
  <si>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</si>
  <si>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</si>
  <si>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</si>
  <si>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</si>
  <si>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</si>
  <si>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</si>
  <si>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</si>
  <si>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</si>
  <si>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</si>
  <si>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</si>
  <si>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</si>
  <si>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</si>
  <si>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</si>
  <si>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</si>
  <si>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</si>
  <si>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</si>
  <si>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</si>
  <si>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</si>
  <si>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</si>
  <si>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</si>
  <si>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</si>
  <si>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</si>
  <si>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</si>
  <si>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</si>
  <si>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</si>
  <si>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</si>
  <si>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</si>
  <si>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</si>
  <si>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</si>
  <si>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</si>
  <si>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</si>
  <si>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</si>
  <si>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</si>
  <si>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</si>
  <si>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</si>
  <si>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</si>
  <si>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</si>
  <si>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</si>
  <si>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</si>
  <si>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</si>
  <si>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</si>
  <si>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</si>
  <si>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</si>
  <si>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</si>
  <si>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</si>
  <si>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</si>
  <si>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</si>
  <si>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</si>
  <si>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</si>
  <si>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</si>
  <si>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</si>
  <si>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</si>
  <si>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</si>
  <si>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</si>
  <si>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</si>
  <si>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</si>
  <si>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</si>
  <si>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</si>
  <si>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</si>
  <si>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</si>
  <si>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</si>
  <si>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</si>
  <si>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</si>
  <si>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</si>
  <si>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</si>
  <si>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</si>
  <si>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</si>
  <si>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</si>
  <si>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</si>
  <si>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</si>
  <si>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</si>
  <si>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</si>
  <si>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</si>
  <si>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</si>
  <si>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</si>
  <si>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</si>
  <si>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</si>
  <si>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</si>
  <si>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</si>
  <si>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</si>
  <si>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</si>
  <si>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</si>
  <si>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</si>
  <si>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</si>
  <si>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</si>
  <si>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</si>
  <si>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</si>
  <si>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</si>
  <si>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</si>
  <si>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</si>
  <si>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</si>
  <si>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</si>
  <si>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</si>
  <si>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</si>
  <si>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</si>
  <si>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</si>
  <si>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</si>
  <si>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</si>
  <si>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</si>
  <si>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</si>
  <si>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</si>
  <si>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</si>
  <si>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</si>
  <si>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</si>
  <si>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</si>
  <si>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</si>
  <si>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</si>
  <si>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</si>
  <si>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</si>
  <si>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</si>
  <si>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</si>
  <si>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</si>
  <si>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</si>
  <si>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</si>
  <si>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</si>
  <si>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</si>
  <si>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</si>
  <si>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</si>
  <si>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</si>
  <si>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</si>
  <si>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</si>
  <si>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</si>
  <si>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</si>
  <si>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</si>
  <si>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</si>
  <si>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</si>
  <si>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</si>
  <si>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</si>
  <si>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</si>
  <si>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</si>
  <si>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</si>
  <si>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</si>
  <si>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</si>
  <si>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</si>
  <si>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</si>
  <si>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</si>
  <si>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</si>
  <si>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</si>
  <si>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</si>
  <si>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</si>
  <si>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</si>
  <si>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</si>
  <si>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</si>
  <si>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</si>
  <si>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</si>
  <si>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</si>
  <si>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</si>
  <si>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</si>
  <si>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</si>
  <si>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</si>
  <si>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</si>
  <si>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</si>
  <si>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</si>
  <si>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</si>
  <si>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</si>
  <si>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</si>
  <si>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</si>
  <si>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</si>
  <si>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</si>
  <si>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</si>
  <si>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</si>
  <si>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</si>
  <si>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</si>
  <si>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</si>
  <si>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</si>
  <si>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</si>
  <si>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</si>
  <si>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</si>
  <si>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</si>
  <si>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</si>
  <si>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</si>
  <si>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</si>
  <si>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</si>
  <si>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</si>
  <si>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</si>
  <si>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</si>
  <si>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</si>
  <si>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</si>
  <si>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</si>
  <si>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</si>
  <si>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</si>
  <si>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</si>
  <si>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</si>
  <si>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</si>
  <si>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</si>
  <si>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</si>
  <si>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</si>
  <si>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</si>
  <si>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</si>
  <si>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</si>
  <si>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</si>
  <si>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</si>
  <si>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</si>
  <si>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</si>
  <si>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</si>
  <si>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</si>
  <si>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</si>
  <si>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</si>
  <si>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</si>
  <si>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</si>
  <si>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</si>
  <si>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</si>
  <si>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</si>
  <si>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</si>
  <si>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</si>
  <si>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</si>
  <si>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</si>
  <si>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</si>
  <si>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</si>
  <si>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</si>
  <si>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</si>
  <si>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</si>
  <si>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</si>
  <si>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</si>
  <si>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</si>
  <si>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</si>
  <si>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</si>
  <si>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</si>
  <si>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</si>
  <si>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</si>
  <si>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</si>
  <si>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</si>
  <si>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</si>
  <si>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</si>
  <si>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</si>
  <si>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</si>
  <si>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</si>
  <si>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</si>
  <si>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</si>
  <si>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</si>
  <si>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</si>
  <si>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</si>
  <si>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</si>
  <si>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</si>
  <si>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</si>
  <si>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</si>
  <si>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</si>
  <si>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</si>
  <si>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</si>
  <si>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</si>
  <si>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</si>
  <si>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</si>
  <si>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</si>
  <si>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</si>
  <si>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</si>
  <si>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</si>
  <si>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</si>
  <si>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</si>
  <si>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</si>
  <si>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</si>
  <si>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</si>
  <si>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</si>
  <si>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</si>
  <si>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</si>
  <si>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</si>
  <si>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</si>
  <si>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</si>
  <si>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</si>
  <si>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</si>
  <si>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</si>
  <si>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</si>
  <si>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</si>
  <si>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</si>
  <si>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</si>
  <si>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</si>
  <si>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</si>
  <si>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</si>
  <si>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</si>
  <si>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</si>
  <si>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</si>
  <si>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</si>
  <si>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</si>
  <si>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</si>
  <si>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</si>
  <si>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</si>
  <si>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</si>
  <si>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</si>
  <si>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</si>
  <si>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</si>
  <si>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</si>
  <si>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</si>
  <si>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</si>
  <si>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</si>
  <si>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</si>
  <si>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</si>
  <si>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</si>
  <si>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</si>
  <si>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</si>
  <si>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</si>
  <si>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</si>
  <si>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</si>
  <si>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</si>
  <si>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</si>
  <si>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</si>
  <si>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</si>
  <si>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</si>
  <si>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</si>
  <si>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</si>
  <si>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</si>
  <si>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</si>
  <si>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</si>
  <si>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</si>
  <si>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</si>
  <si>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</si>
  <si>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</si>
  <si>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</si>
  <si>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</si>
  <si>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</si>
  <si>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</si>
  <si>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</si>
  <si>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</si>
  <si>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</si>
  <si>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</si>
  <si>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</si>
  <si>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</si>
  <si>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</si>
  <si>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</si>
  <si>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</si>
  <si>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</si>
  <si>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</si>
  <si>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</si>
  <si>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</si>
  <si>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</si>
  <si>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</si>
  <si>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</si>
  <si>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</si>
  <si>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</si>
  <si>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>Lepu Medical Balancium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</si>
  <si>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</si>
  <si>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</si>
  <si>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</si>
  <si>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 xml:space="preserve">Совместно с д/кардиологом: с учетом клинических данных, ЭКГ и КАГ рекомендована ЧКВ ПНА в экстренном порядке. </t>
  </si>
  <si>
    <t>07:48</t>
  </si>
  <si>
    <t>Кайсарова Л.И.</t>
  </si>
  <si>
    <t>И/О заведующего отделения: А.Ф. Паращенко</t>
  </si>
  <si>
    <t>Левый</t>
  </si>
  <si>
    <t>стеноз пркосимального сегмента от устья 30%, на границе проксимального и среднего сегментов стенозы 60%, субокклюзирующий нестабильный стеноз среднего сегмента 95%, TTG1, неровности контуров дистального сегмента, стеноз апикального сегмента 60%.  Антеградный кровоток пропульсивный - ближе TIMI II</t>
  </si>
  <si>
    <t>артерия крупнная, стеноз пркосимального сегмента 30%, на границе среднего и дистального сегмента эктазия до 6 мм, стеноз дистального сегмента до  40%. Стеноз проксимальной трети ВТК до 70%. Антеградный кровоток TIMI III.</t>
  </si>
  <si>
    <t>артерия гипоплазирована. Стеноз проксимальной трети конусной ветви 70%. Антеградный кровоток TIMI III.</t>
  </si>
  <si>
    <t>проходим, контуры ровные</t>
  </si>
  <si>
    <t>100 ml</t>
  </si>
  <si>
    <t>Устье ствола ЛКА катетеризировано проводниковым катетером Launcher EBU 3/5 6Fr. Коронарный проводник AngioLine 1гр, 1 шт заведен  в дистальный сегмент ПНА.  БК Колибри 2.5-15, давлением 12 атм. выполнена предилатация значимых стенозов ПНА. В зону нестабильных остаточных стенозов среднего сегмента с частичным покрытием проксимального сегмента последовательно с оверлаппингом имплантированы DES Resolute Integrity 3.0-38 мм, давлением 9 атм. и  DES Resolute Integrity 3.5-30 мм, давлением 12 и 16 атм соответственно.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III. Ангиографический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</si>
</sst>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  <xf numFmtId="0" fontId="0" fillId="0" borderId="0" xfId="0" applyNumberFormat="1"/>
    <xf numFmtId="0" fontId="21" fillId="0" borderId="0" xfId="0" applyFont="1" applyBorder="1" applyAlignment="1" applyProtection="1">
      <alignment horizontal="left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6" zoomScaleNormal="100" zoomScaleSheetLayoutView="100" zoomScalePageLayoutView="90" workbookViewId="0">
      <selection activeCell="L26" sqref="L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0" t="s">
        <v>213</v>
      </c>
      <c r="B6" s="211"/>
      <c r="C6" s="211"/>
      <c r="D6" s="211"/>
      <c r="E6" s="211"/>
      <c r="F6" s="211"/>
      <c r="G6" s="211"/>
      <c r="H6" s="21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45251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0.66666666666666663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0.67222222222222217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0" t="s">
        <v>521</v>
      </c>
      <c r="C11" s="8"/>
      <c r="D11" s="95" t="s">
        <v>170</v>
      </c>
      <c r="E11" s="93"/>
      <c r="F11" s="93"/>
      <c r="G11" s="24" t="s">
        <v>304</v>
      </c>
      <c r="H11" s="26"/>
    </row>
    <row r="12" spans="1:8" ht="16.5" thickTop="1">
      <c r="A12" s="81" t="s">
        <v>8</v>
      </c>
      <c r="B12" s="82">
        <v>22077</v>
      </c>
      <c r="C12" s="12"/>
      <c r="D12" s="95" t="s">
        <v>303</v>
      </c>
      <c r="E12" s="93"/>
      <c r="F12" s="93"/>
      <c r="G12" s="24" t="s">
        <v>371</v>
      </c>
      <c r="H12" s="26"/>
    </row>
    <row r="13" spans="1:8" ht="15.75">
      <c r="A13" s="15" t="s">
        <v>10</v>
      </c>
      <c r="B13" s="30">
        <f>DATEDIF(B12,B8,"y")</f>
        <v>63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31980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402</v>
      </c>
      <c r="H15" s="169" t="s">
        <v>520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6" t="s">
        <v>404</v>
      </c>
      <c r="H16" s="164">
        <v>2720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391</v>
      </c>
      <c r="H17" s="168">
        <f>H16*0.0019</f>
        <v>5.1680000000000001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3" t="s">
        <v>527</v>
      </c>
      <c r="C20" s="214"/>
      <c r="D20" s="214"/>
      <c r="E20" s="214"/>
      <c r="F20" s="214"/>
      <c r="G20" s="214"/>
      <c r="H20" s="215"/>
    </row>
    <row r="21" spans="1:8">
      <c r="A21" s="58"/>
      <c r="B21" s="216"/>
      <c r="C21" s="216"/>
      <c r="D21" s="216"/>
      <c r="E21" s="216"/>
      <c r="F21" s="216"/>
      <c r="G21" s="216"/>
      <c r="H21" s="217"/>
    </row>
    <row r="22" spans="1:8" ht="15.6" customHeight="1">
      <c r="A22" s="59" t="s">
        <v>271</v>
      </c>
      <c r="B22" s="218" t="s">
        <v>524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8" t="s">
        <v>525</v>
      </c>
      <c r="C27" s="218"/>
      <c r="D27" s="218"/>
      <c r="E27" s="218"/>
      <c r="F27" s="218"/>
      <c r="G27" s="218"/>
      <c r="H27" s="225"/>
    </row>
    <row r="28" spans="1:8" ht="15.6" customHeight="1">
      <c r="A28" s="3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3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32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33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59" t="s">
        <v>273</v>
      </c>
      <c r="B32" s="218" t="s">
        <v>526</v>
      </c>
      <c r="C32" s="218"/>
      <c r="D32" s="218"/>
      <c r="E32" s="218"/>
      <c r="F32" s="218"/>
      <c r="G32" s="218"/>
      <c r="H32" s="225"/>
    </row>
    <row r="33" spans="1:8" ht="14.45" customHeight="1">
      <c r="A33" s="38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3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38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3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8"/>
      <c r="D37" s="206" t="str">
        <f>IF($A$6=Вмешательства!$D$3,Вмешательства!$F$18,"")</f>
        <v/>
      </c>
      <c r="E37" s="206"/>
      <c r="F37" s="118"/>
      <c r="G37" s="118"/>
      <c r="H37" s="122"/>
    </row>
    <row r="38" spans="1:8" ht="14.45" customHeight="1">
      <c r="A38" s="38"/>
      <c r="C38" s="123"/>
      <c r="D38" s="207"/>
      <c r="E38" s="208"/>
      <c r="F38" s="208"/>
      <c r="G38" s="208"/>
      <c r="H38" s="209"/>
    </row>
    <row r="39" spans="1:8" ht="14.45" customHeight="1">
      <c r="A39" s="35"/>
      <c r="B39" s="118"/>
      <c r="C39" s="123"/>
      <c r="D39" s="208"/>
      <c r="E39" s="208"/>
      <c r="F39" s="208"/>
      <c r="G39" s="208"/>
      <c r="H39" s="209"/>
    </row>
    <row r="40" spans="1:8" ht="14.45" customHeight="1">
      <c r="A40" s="35"/>
      <c r="B40" s="118"/>
      <c r="C40" s="123"/>
      <c r="D40" s="208"/>
      <c r="E40" s="208"/>
      <c r="F40" s="208"/>
      <c r="G40" s="208"/>
      <c r="H40" s="209"/>
    </row>
    <row r="41" spans="1:8" ht="14.45" customHeight="1">
      <c r="A41" s="35"/>
      <c r="B41" s="118"/>
      <c r="C41" s="123"/>
      <c r="D41" s="208"/>
      <c r="E41" s="208"/>
      <c r="F41" s="208"/>
      <c r="G41" s="208"/>
      <c r="H41" s="209"/>
    </row>
    <row r="42" spans="1:8" ht="14.45" customHeight="1">
      <c r="A42" s="35"/>
      <c r="B42" s="118"/>
      <c r="C42" s="124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8"/>
      <c r="C43" s="125"/>
      <c r="D43" s="203" t="s">
        <v>519</v>
      </c>
      <c r="E43" s="204"/>
      <c r="F43" s="204"/>
      <c r="G43" s="204"/>
      <c r="H43" s="205"/>
    </row>
    <row r="44" spans="1:8" ht="14.45" customHeight="1">
      <c r="A44" s="35"/>
      <c r="B44" s="118"/>
      <c r="C44" s="125"/>
      <c r="D44" s="204"/>
      <c r="E44" s="204"/>
      <c r="F44" s="204"/>
      <c r="G44" s="204"/>
      <c r="H44" s="205"/>
    </row>
    <row r="45" spans="1:8" ht="14.45" customHeight="1">
      <c r="A45" s="35"/>
      <c r="B45" s="118"/>
      <c r="C45" s="125"/>
      <c r="D45" s="204"/>
      <c r="E45" s="204"/>
      <c r="F45" s="204"/>
      <c r="G45" s="204"/>
      <c r="H45" s="205"/>
    </row>
    <row r="46" spans="1:8">
      <c r="A46" s="35"/>
      <c r="B46" s="118"/>
      <c r="C46" s="125"/>
      <c r="D46" s="204"/>
      <c r="E46" s="204"/>
      <c r="F46" s="204"/>
      <c r="G46" s="204"/>
      <c r="H46" s="205"/>
    </row>
    <row r="47" spans="1:8">
      <c r="A47" s="38"/>
      <c r="C47" s="125"/>
      <c r="D47" s="204"/>
      <c r="E47" s="204"/>
      <c r="F47" s="204"/>
      <c r="G47" s="204"/>
      <c r="H47" s="205"/>
    </row>
    <row r="48" spans="1:8">
      <c r="A48" s="38"/>
      <c r="C48" s="125"/>
      <c r="D48" s="204"/>
      <c r="E48" s="204"/>
      <c r="F48" s="204"/>
      <c r="G48" s="204"/>
      <c r="H48" s="205"/>
    </row>
    <row r="49" spans="1:13">
      <c r="A49" s="40"/>
      <c r="B49" s="31"/>
      <c r="C49" s="126"/>
      <c r="D49" s="204"/>
      <c r="E49" s="204"/>
      <c r="F49" s="204"/>
      <c r="G49" s="204"/>
      <c r="H49" s="205"/>
    </row>
    <row r="50" spans="1:13">
      <c r="A50" s="38"/>
      <c r="D50" s="204"/>
      <c r="E50" s="204"/>
      <c r="F50" s="204"/>
      <c r="G50" s="204"/>
      <c r="H50" s="205"/>
      <c r="M50" t="s">
        <v>211</v>
      </c>
    </row>
    <row r="51" spans="1:13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10" zoomScale="110" zoomScaleNormal="100" zoomScaleSheetLayoutView="110" zoomScalePageLayoutView="90" workbookViewId="0">
      <selection activeCell="K32" sqref="K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221</v>
      </c>
      <c r="D8" s="239"/>
      <c r="E8" s="239"/>
      <c r="F8" s="190">
        <v>2</v>
      </c>
      <c r="G8" s="117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9"/>
      <c r="D9" s="239"/>
      <c r="E9" s="239"/>
      <c r="F9" s="190"/>
      <c r="G9" s="117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3"/>
      <c r="D10" s="243"/>
      <c r="E10" s="243"/>
      <c r="F10" s="194"/>
      <c r="G10" s="117"/>
      <c r="H10" s="39"/>
    </row>
    <row r="11" spans="1:8">
      <c r="A11" s="192"/>
      <c r="B11" s="197"/>
      <c r="C11" s="193">
        <f>SUM(F8:F10)</f>
        <v>2</v>
      </c>
      <c r="H11" s="39"/>
    </row>
    <row r="12" spans="1:8" ht="18.75">
      <c r="A12" s="75" t="s">
        <v>191</v>
      </c>
      <c r="B12" s="20">
        <f>КАГ!B8</f>
        <v>45251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0.67222222222222217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0.71527777777777779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3" t="s">
        <v>390</v>
      </c>
      <c r="B15" s="188">
        <f>IF(B14&lt;B13,B14+1,B14)-B13</f>
        <v>4.3055555555555625E-2</v>
      </c>
      <c r="D15" s="95" t="s">
        <v>170</v>
      </c>
      <c r="E15" s="93"/>
      <c r="F15" s="93"/>
      <c r="G15" s="80" t="str">
        <f>КАГ!G11</f>
        <v>Бородкина С.А.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Кайсарова Л.И.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22077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63</v>
      </c>
      <c r="H18" s="39"/>
    </row>
    <row r="19" spans="1:8" ht="14.45" customHeight="1">
      <c r="A19" s="15" t="s">
        <v>12</v>
      </c>
      <c r="B19" s="68">
        <f>КАГ!B14</f>
        <v>31980</v>
      </c>
      <c r="C19" s="69"/>
      <c r="D19" s="69"/>
      <c r="E19" s="69"/>
      <c r="F19" s="69"/>
      <c r="G19" s="165" t="s">
        <v>402</v>
      </c>
      <c r="H19" s="180" t="str">
        <f>КАГ!H15</f>
        <v>07:48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404</v>
      </c>
      <c r="H20" s="181">
        <f>КАГ!H16</f>
        <v>2720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391</v>
      </c>
      <c r="H21" s="168">
        <f>КАГ!H17</f>
        <v>5.1680000000000001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IFERROR(SUM(IF($B$21=Вмешательства!F3,SUM(КАГ!$B$9+0.01),"")),"")</f>
        <v>0.67666666666666664</v>
      </c>
    </row>
    <row r="23" spans="1:8" ht="14.45" customHeight="1">
      <c r="A23" s="65" t="s">
        <v>394</v>
      </c>
      <c r="B23" s="172" t="s">
        <v>393</v>
      </c>
      <c r="C23" s="162"/>
      <c r="D23" s="162"/>
      <c r="E23" s="162"/>
      <c r="F23" s="162"/>
      <c r="H23" s="39"/>
    </row>
    <row r="24" spans="1:8" ht="14.45" customHeight="1">
      <c r="A24" s="183" t="s">
        <v>392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529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398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395</v>
      </c>
      <c r="B39" s="70" t="s">
        <v>397</v>
      </c>
      <c r="C39" s="120"/>
      <c r="D39" s="121" t="s">
        <v>187</v>
      </c>
      <c r="E39" s="72"/>
      <c r="F39" s="72"/>
      <c r="G39" s="72"/>
      <c r="H39" s="73"/>
    </row>
    <row r="40" spans="1:12" ht="14.45" customHeight="1">
      <c r="A40" s="174" t="s">
        <v>396</v>
      </c>
      <c r="B40" s="178" t="s">
        <v>513</v>
      </c>
      <c r="C40" s="119"/>
      <c r="D40" s="244" t="s">
        <v>518</v>
      </c>
      <c r="E40" s="245"/>
      <c r="F40" s="245"/>
      <c r="G40" s="245"/>
      <c r="H40" s="246"/>
    </row>
    <row r="41" spans="1:12" ht="14.45" customHeight="1">
      <c r="A41" s="32"/>
      <c r="B41" s="28"/>
      <c r="C41" s="119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19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19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19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19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19"/>
      <c r="D46" s="245"/>
      <c r="E46" s="245"/>
      <c r="F46" s="245"/>
      <c r="G46" s="245"/>
      <c r="H46" s="246"/>
    </row>
    <row r="47" spans="1:12" ht="14.45" customHeight="1">
      <c r="A47" s="38"/>
      <c r="C47" s="119"/>
      <c r="D47" s="245"/>
      <c r="E47" s="245"/>
      <c r="F47" s="245"/>
      <c r="G47" s="245"/>
      <c r="H47" s="246"/>
    </row>
    <row r="48" spans="1:12" ht="14.45" customHeight="1">
      <c r="A48" s="38"/>
      <c r="C48" s="119"/>
      <c r="D48" s="245"/>
      <c r="E48" s="245"/>
      <c r="F48" s="245"/>
      <c r="G48" s="245"/>
      <c r="H48" s="246"/>
    </row>
    <row r="49" spans="1:8" ht="14.45" customHeight="1">
      <c r="A49" s="38"/>
      <c r="C49" s="119"/>
      <c r="D49" s="245"/>
      <c r="E49" s="245"/>
      <c r="F49" s="245"/>
      <c r="G49" s="245"/>
      <c r="H49" s="246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0" t="s">
        <v>375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E36" sqref="E3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1"/>
      <c r="C1" s="111"/>
      <c r="D1" s="112"/>
    </row>
    <row r="2" spans="1:4" ht="19.899999999999999" customHeight="1">
      <c r="A2" s="96" t="s">
        <v>98</v>
      </c>
      <c r="B2" s="97">
        <f>$D$10</f>
        <v>45251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1" t="str">
        <f>КАГ!$B$11</f>
        <v>Кайсарова Л.И.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22077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63</v>
      </c>
    </row>
    <row r="7" spans="1:4">
      <c r="A7" s="38"/>
      <c r="C7" s="101" t="s">
        <v>12</v>
      </c>
      <c r="D7" s="103">
        <f>КАГ!$B$14</f>
        <v>31980</v>
      </c>
    </row>
    <row r="8" spans="1:4">
      <c r="A8" s="195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6"/>
      <c r="B10" s="31"/>
      <c r="C10" s="150" t="s">
        <v>13</v>
      </c>
      <c r="D10" s="151">
        <f>КАГ!$B$8</f>
        <v>45251</v>
      </c>
    </row>
    <row r="11" spans="1:4">
      <c r="A11" s="27"/>
      <c r="B11" s="111"/>
      <c r="C11" s="111"/>
      <c r="D11" s="112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512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347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379</v>
      </c>
      <c r="C16" s="182" t="s">
        <v>413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324</v>
      </c>
      <c r="C17" s="182" t="s">
        <v>465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5" t="s">
        <v>324</v>
      </c>
      <c r="C18" s="135" t="s">
        <v>473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35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252" t="s">
        <v>522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6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0" t="s">
        <v>372</v>
      </c>
      <c r="C39" s="113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учёта'!$B$21,Расходка[[#This Row],[Наименование расходного материала]])),MAX($I$1:I1)+1,0)</f>
        <v>1</v>
      </c>
      <c r="J2" s="115">
        <f>IF(ISNUMBER(SEARCH('Карта учёта'!$B$19,Расходка[[#This Row],[Наименование расходного материала]])),MAX($J$1:J1)+1,0)</f>
        <v>1</v>
      </c>
      <c r="K2" s="115">
        <f>IF(ISNUMBER(SEARCH('Карта учёта'!$B$17,Расходка[[#This Row],[Наименование расходного материала]])),MAX($K$1:K1)+1,0)</f>
        <v>0</v>
      </c>
      <c r="L2" s="115">
        <f>IF(ISNUMBER(SEARCH('Карта учёта'!$B$18,Расходка[[#This Row],[Наименование расходного материала]])),MAX($L$1:L1)+1,0)</f>
        <v>0</v>
      </c>
      <c r="M2" s="115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Hunter® 6F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2" t="s">
        <v>309</v>
      </c>
      <c r="AO2" t="s">
        <v>499</v>
      </c>
      <c r="AP2" s="128"/>
    </row>
    <row r="3" spans="1:42">
      <c r="A3">
        <v>2</v>
      </c>
      <c r="B3" t="s">
        <v>94</v>
      </c>
      <c r="C3" t="s">
        <v>374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учёта'!$B$21,Расходка[[#This Row],[Наименование расходного материала]])),MAX($I$1:I2)+1,0)</f>
        <v>2</v>
      </c>
      <c r="J3" s="115">
        <f>IF(ISNUMBER(SEARCH('Карта учёта'!$B$19,Расходка[[#This Row],[Наименование расходного материала]])),MAX($J$1:J2)+1,0)</f>
        <v>2</v>
      </c>
      <c r="K3" s="115">
        <f>IF(ISNUMBER(SEARCH('Карта учёта'!$B$17,Расходка[[#This Row],[Наименование расходного материала]])),MAX($K$1:K2)+1,0)</f>
        <v>0</v>
      </c>
      <c r="L3" s="115">
        <f>IF(ISNUMBER(SEARCH('Карта учёта'!$B$18,Расходка[[#This Row],[Наименование расходного материала]])),MAX($L$1:L2)+1,0)</f>
        <v>0</v>
      </c>
      <c r="M3" s="115">
        <f>IF(ISNUMBER(SEARCH('Карта учёта'!$B$20,Расходка[[#This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492</v>
      </c>
      <c r="AO3" t="s">
        <v>500</v>
      </c>
      <c r="AP3" s="129"/>
    </row>
    <row r="4" spans="1:42">
      <c r="A4"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учёта'!$B$21,Расходка[[#This Row],[Наименование расходного материала]])),MAX($I$1:I3)+1,0)</f>
        <v>3</v>
      </c>
      <c r="J4" s="115">
        <f>IF(ISNUMBER(SEARCH('Карта учёта'!$B$19,Расходка[[#This Row],[Наименование расходного материала]])),MAX($J$1:J3)+1,0)</f>
        <v>3</v>
      </c>
      <c r="K4" s="115">
        <f>IF(ISNUMBER(SEARCH('Карта учёта'!$B$17,Расходка[[#This Row],[Наименование расходного материала]])),MAX($K$1:K3)+1,0)</f>
        <v>0</v>
      </c>
      <c r="L4" s="115">
        <f>IF(ISNUMBER(SEARCH('Карта учёта'!$B$18,Расходка[[#This Row],[Наименование расходного материала]])),MAX($L$1:L3)+1,0)</f>
        <v>0</v>
      </c>
      <c r="M4" s="115">
        <f>IF(ISNUMBER(SEARCH('Карта учёта'!$B$20,Расходка[[#This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>Euphora</v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505</v>
      </c>
      <c r="AO4" t="s">
        <v>502</v>
      </c>
      <c r="AP4" s="129"/>
    </row>
    <row r="5" spans="1:42">
      <c r="A5"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учёта'!$B$21,Расходка[[#This Row],[Наименование расходного материала]])),MAX($I$1:I4)+1,0)</f>
        <v>4</v>
      </c>
      <c r="J5" s="115">
        <f>IF(ISNUMBER(SEARCH('Карта учёта'!$B$19,Расходка[[#This Row],[Наименование расходного материала]])),MAX($J$1:J4)+1,0)</f>
        <v>4</v>
      </c>
      <c r="K5" s="115">
        <f>IF(ISNUMBER(SEARCH('Карта учёта'!$B$17,Расходка[[#This Row],[Наименование расходного материала]])),MAX($K$1:K4)+1,0)</f>
        <v>0</v>
      </c>
      <c r="L5" s="115">
        <f>IF(ISNUMBER(SEARCH('Карта учёта'!$B$18,Расходка[[#This Row],[Наименование расходного материала]])),MAX($L$1:L4)+1,0)</f>
        <v>0</v>
      </c>
      <c r="M5" s="115">
        <f>IF(ISNUMBER(SEARCH('Карта учёта'!$B$20,Расходка[[#This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>NC Accuforce</v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учёта'!$B$21,Расходка[[#This Row],[Наименование расходного материала]])),MAX($I$1:I5)+1,0)</f>
        <v>5</v>
      </c>
      <c r="J6" s="115">
        <f>IF(ISNUMBER(SEARCH('Карта учёта'!$B$19,Расходка[[#This Row],[Наименование расходного материала]])),MAX($J$1:J5)+1,0)</f>
        <v>5</v>
      </c>
      <c r="K6" s="115">
        <f>IF(ISNUMBER(SEARCH('Карта учёта'!$B$17,Расходка[[#This Row],[Наименование расходного материала]])),MAX($K$1:K5)+1,0)</f>
        <v>0</v>
      </c>
      <c r="L6" s="115">
        <f>IF(ISNUMBER(SEARCH('Карта учёта'!$B$18,Расходка[[#This Row],[Наименование расходного материала]])),MAX($L$1:L5)+1,0)</f>
        <v>0</v>
      </c>
      <c r="M6" s="115">
        <f>IF(ISNUMBER(SEARCH('Карта учёта'!$B$20,Расходка[[#This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>NC Euphora</v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учёта'!$B$21,Расходка[[#This Row],[Наименование расходного материала]])),MAX($I$1:I6)+1,0)</f>
        <v>6</v>
      </c>
      <c r="J7" s="115">
        <f>IF(ISNUMBER(SEARCH('Карта учёта'!$B$19,Расходка[[#This Row],[Наименование расходного материала]])),MAX($J$1:J6)+1,0)</f>
        <v>6</v>
      </c>
      <c r="K7" s="115">
        <f>IF(ISNUMBER(SEARCH('Карта учёта'!$B$17,Расходка[[#This Row],[Наименование расходного материала]])),MAX($K$1:K6)+1,0)</f>
        <v>0</v>
      </c>
      <c r="L7" s="115">
        <f>IF(ISNUMBER(SEARCH('Карта учёта'!$B$18,Расходка[[#This Row],[Наименование расходного материала]])),MAX($L$1:L6)+1,0)</f>
        <v>0</v>
      </c>
      <c r="M7" s="115">
        <f>IF(ISNUMBER(SEARCH('Карта учёта'!$B$20,Расходка[[#This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>Sapphire</v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учёта'!$B$21,Расходка[[#This Row],[Наименование расходного материала]])),MAX($I$1:I7)+1,0)</f>
        <v>7</v>
      </c>
      <c r="J8" s="115">
        <f>IF(ISNUMBER(SEARCH('Карта учёта'!$B$19,Расходка[[#This Row],[Наименование расходного материала]])),MAX($J$1:J7)+1,0)</f>
        <v>7</v>
      </c>
      <c r="K8" s="115">
        <f>IF(ISNUMBER(SEARCH('Карта учёта'!$B$17,Расходка[[#This Row],[Наименование расходного материала]])),MAX($K$1:K7)+1,0)</f>
        <v>0</v>
      </c>
      <c r="L8" s="115">
        <f>IF(ISNUMBER(SEARCH('Карта учёта'!$B$18,Расходка[[#This Row],[Наименование расходного материала]])),MAX($L$1:L7)+1,0)</f>
        <v>0</v>
      </c>
      <c r="M8" s="115">
        <f>IF(ISNUMBER(SEARCH('Карта учёта'!$B$20,Расходка[[#This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>Sprinter Legend</v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учёта'!$B$21,Расходка[[#This Row],[Наименование расходного материала]])),MAX($I$1:I8)+1,0)</f>
        <v>8</v>
      </c>
      <c r="J9" s="115">
        <f>IF(ISNUMBER(SEARCH('Карта учёта'!$B$19,Расходка[[#This Row],[Наименование расходного материала]])),MAX($J$1:J8)+1,0)</f>
        <v>8</v>
      </c>
      <c r="K9" s="115">
        <f>IF(ISNUMBER(SEARCH('Карта учёта'!$B$17,Расходка[[#This Row],[Наименование расходного материала]])),MAX($K$1:K8)+1,0)</f>
        <v>0</v>
      </c>
      <c r="L9" s="115">
        <f>IF(ISNUMBER(SEARCH('Карта учёта'!$B$18,Расходка[[#This Row],[Наименование расходного материала]])),MAX($L$1:L8)+1,0)</f>
        <v>0</v>
      </c>
      <c r="M9" s="115">
        <f>IF(ISNUMBER(SEARCH('Карта учёта'!$B$20,Расходка[[#This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учёта'!$B$21,Расходка[[#This Row],[Наименование расходного материала]])),MAX($I$1:I9)+1,0)</f>
        <v>9</v>
      </c>
      <c r="J10" s="115">
        <f>IF(ISNUMBER(SEARCH('Карта учёта'!$B$19,Расходка[[#This Row],[Наименование расходного материала]])),MAX($J$1:J9)+1,0)</f>
        <v>9</v>
      </c>
      <c r="K10" s="115">
        <f>IF(ISNUMBER(SEARCH('Карта учёта'!$B$17,Расходка[[#This Row],[Наименование расходного материала]])),MAX($K$1:K9)+1,0)</f>
        <v>0</v>
      </c>
      <c r="L10" s="115">
        <f>IF(ISNUMBER(SEARCH('Карта учёта'!$B$18,Расходка[[#This Row],[Наименование расходного материала]])),MAX($L$1:L9)+1,0)</f>
        <v>0</v>
      </c>
      <c r="M10" s="115">
        <f>IF(ISNUMBER(SEARCH('Карта учёта'!$B$20,Расходка[[#This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>Колибри</v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учёта'!$B$21,Расходка[[#This Row],[Наименование расходного материала]])),MAX($I$1:I10)+1,0)</f>
        <v>10</v>
      </c>
      <c r="J11" s="115">
        <f>IF(ISNUMBER(SEARCH('Карта учёта'!$B$19,Расходка[[#This Row],[Наименование расходного материала]])),MAX($J$1:J10)+1,0)</f>
        <v>10</v>
      </c>
      <c r="K11" s="115">
        <f>IF(ISNUMBER(SEARCH('Карта учёта'!$B$17,Расходка[[#This Row],[Наименование расходного материала]])),MAX($K$1:K10)+1,0)</f>
        <v>0</v>
      </c>
      <c r="L11" s="115">
        <f>IF(ISNUMBER(SEARCH('Карта учёта'!$B$18,Расходка[[#This Row],[Наименование расходного материала]])),MAX($L$1:L10)+1,0)</f>
        <v>0</v>
      </c>
      <c r="M11" s="115">
        <f>IF(ISNUMBER(SEARCH('Карта учёта'!$B$20,Расходка[[#This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учёта'!$B$21,Расходка[[#This Row],[Наименование расходного материала]])),MAX($I$1:I11)+1,0)</f>
        <v>11</v>
      </c>
      <c r="J12" s="115">
        <f>IF(ISNUMBER(SEARCH('Карта учёта'!$B$19,Расходка[[#This Row],[Наименование расходного материала]])),MAX($J$1:J11)+1,0)</f>
        <v>11</v>
      </c>
      <c r="K12" s="115">
        <f>IF(ISNUMBER(SEARCH('Карта учёта'!$B$17,Расходка[[#This Row],[Наименование расходного материала]])),MAX($K$1:K11)+1,0)</f>
        <v>0</v>
      </c>
      <c r="L12" s="115">
        <f>IF(ISNUMBER(SEARCH('Карта учёта'!$B$18,Расходка[[#This Row],[Наименование расходного материала]])),MAX($L$1:L11)+1,0)</f>
        <v>0</v>
      </c>
      <c r="M12" s="115">
        <f>IF(ISNUMBER(SEARCH('Карта учёта'!$B$20,Расходка[[#This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>Nitrex 260</v>
      </c>
      <c r="W12" s="114" t="str">
        <f>IFERROR(INDEX(Расходка[Наименование расходного материала],MATCH(Расходка[[#This Row],[№]],Поиск_расходки[Индекс6],0)),"")</f>
        <v>Nitrex 260</v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Nitrex 260</v>
      </c>
      <c r="AA12" s="114" t="str">
        <f>IFERROR(INDEX(Расходка[Наименование расходного материала],MATCH(Расходка[[#This Row],[№]],Поиск_расходки[Индекс10],0)),"")</f>
        <v>Nitrex 260</v>
      </c>
      <c r="AB12" s="114" t="str">
        <f>IFERROR(INDEX(Расходка[Наименование расходного материала],MATCH(Расходка[[#This Row],[№]],Поиск_расходки[Индекс11],0)),"")</f>
        <v>Nitrex 260</v>
      </c>
      <c r="AC12" s="114" t="str">
        <f>IFERROR(INDEX(Расходка[Наименование расходного материала],MATCH(Расходка[[#This Row],[№]],Поиск_расходки[Индекс12],0)),"")</f>
        <v>Nitrex 260</v>
      </c>
      <c r="AD12" s="114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учёта'!$B$21,Расходка[[#This Row],[Наименование расходного материала]])),MAX($I$1:I12)+1,0)</f>
        <v>12</v>
      </c>
      <c r="J13" s="115">
        <f>IF(ISNUMBER(SEARCH('Карта учёта'!$B$19,Расходка[[#This Row],[Наименование расходного материала]])),MAX($J$1:J12)+1,0)</f>
        <v>12</v>
      </c>
      <c r="K13" s="115">
        <f>IF(ISNUMBER(SEARCH('Карта учёта'!$B$17,Расходка[[#This Row],[Наименование расходного материала]])),MAX($K$1:K12)+1,0)</f>
        <v>0</v>
      </c>
      <c r="L13" s="115">
        <f>IF(ISNUMBER(SEARCH('Карта учёта'!$B$18,Расходка[[#This Row],[Наименование расходного материала]])),MAX($L$1:L12)+1,0)</f>
        <v>0</v>
      </c>
      <c r="M13" s="115">
        <f>IF(ISNUMBER(SEARCH('Карта учёта'!$B$20,Расходка[[#This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>RadiFocus</v>
      </c>
      <c r="W13" s="114" t="str">
        <f>IFERROR(INDEX(Расходка[Наименование расходного материала],MATCH(Расходка[[#This Row],[№]],Поиск_расходки[Индекс6],0)),"")</f>
        <v>RadiFocus</v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>RadiFocus</v>
      </c>
      <c r="AA13" s="114" t="str">
        <f>IFERROR(INDEX(Расходка[Наименование расходного материала],MATCH(Расходка[[#This Row],[№]],Поиск_расходки[Индекс10],0)),"")</f>
        <v>RadiFocus</v>
      </c>
      <c r="AB13" s="114" t="str">
        <f>IFERROR(INDEX(Расходка[Наименование расходного материала],MATCH(Расходка[[#This Row],[№]],Поиск_расходки[Индекс11],0)),"")</f>
        <v>RadiFocus</v>
      </c>
      <c r="AC13" s="114" t="str">
        <f>IFERROR(INDEX(Расходка[Наименование расходного материала],MATCH(Расходка[[#This Row],[№]],Поиск_расходки[Индекс12],0)),"")</f>
        <v>RadiFocus</v>
      </c>
      <c r="AD13" s="114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учёта'!$B$21,Расходка[[#This Row],[Наименование расходного материала]])),MAX($I$1:I13)+1,0)</f>
        <v>13</v>
      </c>
      <c r="J14" s="115">
        <f>IF(ISNUMBER(SEARCH('Карта учёта'!$B$19,Расходка[[#This Row],[Наименование расходного материала]])),MAX($J$1:J13)+1,0)</f>
        <v>13</v>
      </c>
      <c r="K14" s="115">
        <f>IF(ISNUMBER(SEARCH('Карта учёта'!$B$17,Расходка[[#This Row],[Наименование расходного материала]])),MAX($K$1:K13)+1,0)</f>
        <v>0</v>
      </c>
      <c r="L14" s="115">
        <f>IF(ISNUMBER(SEARCH('Карта учёта'!$B$18,Расходка[[#This Row],[Наименование расходного материала]])),MAX($L$1:L13)+1,0)</f>
        <v>0</v>
      </c>
      <c r="M14" s="115">
        <f>IF(ISNUMBER(SEARCH('Карта учёта'!$B$20,Расходка[[#This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>BasixCOMPAK</v>
      </c>
      <c r="W14" s="114" t="str">
        <f>IFERROR(INDEX(Расходка[Наименование расходного материала],MATCH(Расходка[[#This Row],[№]],Поиск_расходки[Индекс6],0)),"")</f>
        <v>BasixCOMPAK</v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BasixCOMPAK</v>
      </c>
      <c r="AA14" s="114" t="str">
        <f>IFERROR(INDEX(Расходка[Наименование расходного материала],MATCH(Расходка[[#This Row],[№]],Поиск_расходки[Индекс10],0)),"")</f>
        <v>BasixCOMPAK</v>
      </c>
      <c r="AB14" s="114" t="str">
        <f>IFERROR(INDEX(Расходка[Наименование расходного материала],MATCH(Расходка[[#This Row],[№]],Поиск_расходки[Индекс11],0)),"")</f>
        <v>BasixCOMPAK</v>
      </c>
      <c r="AC14" s="114" t="str">
        <f>IFERROR(INDEX(Расходка[Наименование расходного материала],MATCH(Расходка[[#This Row],[№]],Поиск_расходки[Индекс12],0)),"")</f>
        <v>BasixCOMPAK</v>
      </c>
      <c r="AD14" s="114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365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учёта'!$B$21,Расходка[[#This Row],[Наименование расходного материала]])),MAX($I$1:I14)+1,0)</f>
        <v>14</v>
      </c>
      <c r="J15" s="115">
        <f>IF(ISNUMBER(SEARCH('Карта учёта'!$B$19,Расходка[[#This Row],[Наименование расходного материала]])),MAX($J$1:J14)+1,0)</f>
        <v>14</v>
      </c>
      <c r="K15" s="115">
        <f>IF(ISNUMBER(SEARCH('Карта учёта'!$B$17,Расходка[[#This Row],[Наименование расходного материала]])),MAX($K$1:K14)+1,0)</f>
        <v>0</v>
      </c>
      <c r="L15" s="115">
        <f>IF(ISNUMBER(SEARCH('Карта учёта'!$B$18,Расходка[[#This Row],[Наименование расходного материала]])),MAX($L$1:L14)+1,0)</f>
        <v>0</v>
      </c>
      <c r="M15" s="115">
        <f>IF(ISNUMBER(SEARCH('Карта учёта'!$B$20,Расходка[[#This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>BasixTOUCH</v>
      </c>
      <c r="W15" s="114" t="str">
        <f>IFERROR(INDEX(Расходка[Наименование расходного материала],MATCH(Расходка[[#This Row],[№]],Поиск_расходки[Индекс6],0)),"")</f>
        <v>BasixTOUCH</v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BasixTOUCH</v>
      </c>
      <c r="AA15" s="114" t="str">
        <f>IFERROR(INDEX(Расходка[Наименование расходного материала],MATCH(Расходка[[#This Row],[№]],Поиск_расходки[Индекс10],0)),"")</f>
        <v>BasixTOUCH</v>
      </c>
      <c r="AB15" s="114" t="str">
        <f>IFERROR(INDEX(Расходка[Наименование расходного материала],MATCH(Расходка[[#This Row],[№]],Поиск_расходки[Индекс11],0)),"")</f>
        <v>BasixTOUCH</v>
      </c>
      <c r="AC15" s="114" t="str">
        <f>IFERROR(INDEX(Расходка[Наименование расходного материала],MATCH(Расходка[[#This Row],[№]],Поиск_расходки[Индекс12],0)),"")</f>
        <v>BasixTOUCH</v>
      </c>
      <c r="AD15" s="114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учёта'!$B$21,Расходка[[#This Row],[Наименование расходного материала]])),MAX($I$1:I15)+1,0)</f>
        <v>15</v>
      </c>
      <c r="J16" s="115">
        <f>IF(ISNUMBER(SEARCH('Карта учёта'!$B$19,Расходка[[#This Row],[Наименование расходного материала]])),MAX($J$1:J15)+1,0)</f>
        <v>15</v>
      </c>
      <c r="K16" s="115">
        <f>IF(ISNUMBER(SEARCH('Карта учёта'!$B$17,Расходка[[#This Row],[Наименование расходного материала]])),MAX($K$1:K15)+1,0)</f>
        <v>0</v>
      </c>
      <c r="L16" s="115">
        <f>IF(ISNUMBER(SEARCH('Карта учёта'!$B$18,Расходка[[#This Row],[Наименование расходного материала]])),MAX($L$1:L15)+1,0)</f>
        <v>0</v>
      </c>
      <c r="M16" s="115">
        <f>IF(ISNUMBER(SEARCH('Карта учёта'!$B$20,Расходка[[#This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>Dolphin</v>
      </c>
      <c r="W16" s="114" t="str">
        <f>IFERROR(INDEX(Расходка[Наименование расходного материала],MATCH(Расходка[[#This Row],[№]],Поиск_расходки[Индекс6],0)),"")</f>
        <v>Dolphin</v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Dolphin</v>
      </c>
      <c r="AA16" s="114" t="str">
        <f>IFERROR(INDEX(Расходка[Наименование расходного материала],MATCH(Расходка[[#This Row],[№]],Поиск_расходки[Индекс10],0)),"")</f>
        <v>Dolphin</v>
      </c>
      <c r="AB16" s="114" t="str">
        <f>IFERROR(INDEX(Расходка[Наименование расходного материала],MATCH(Расходка[[#This Row],[№]],Поиск_расходки[Индекс11],0)),"")</f>
        <v>Dolphin</v>
      </c>
      <c r="AC16" s="114" t="str">
        <f>IFERROR(INDEX(Расходка[Наименование расходного материала],MATCH(Расходка[[#This Row],[№]],Поиск_расходки[Индекс12],0)),"")</f>
        <v>Dolphin</v>
      </c>
      <c r="AD16" s="114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учёта'!$B$21,Расходка[[#This Row],[Наименование расходного материала]])),MAX($I$1:I16)+1,0)</f>
        <v>16</v>
      </c>
      <c r="J17" s="115">
        <f>IF(ISNUMBER(SEARCH('Карта учёта'!$B$19,Расходка[[#This Row],[Наименование расходного материала]])),MAX($J$1:J16)+1,0)</f>
        <v>16</v>
      </c>
      <c r="K17" s="115">
        <f>IF(ISNUMBER(SEARCH('Карта учёта'!$B$17,Расходка[[#This Row],[Наименование расходного материала]])),MAX($K$1:K16)+1,0)</f>
        <v>0</v>
      </c>
      <c r="L17" s="115">
        <f>IF(ISNUMBER(SEARCH('Карта учёта'!$B$18,Расходка[[#This Row],[Наименование расходного материала]])),MAX($L$1:L16)+1,0)</f>
        <v>0</v>
      </c>
      <c r="M17" s="115">
        <f>IF(ISNUMBER(SEARCH('Карта учёта'!$B$20,Расходка[[#This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>Lepu Medical</v>
      </c>
      <c r="W17" s="114" t="str">
        <f>IFERROR(INDEX(Расходка[Наименование расходного материала],MATCH(Расходка[[#This Row],[№]],Поиск_расходки[Индекс6],0)),"")</f>
        <v>Lepu Medical</v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Lepu Medical</v>
      </c>
      <c r="AA17" s="114" t="str">
        <f>IFERROR(INDEX(Расходка[Наименование расходного материала],MATCH(Расходка[[#This Row],[№]],Поиск_расходки[Индекс10],0)),"")</f>
        <v>Lepu Medical</v>
      </c>
      <c r="AB17" s="114" t="str">
        <f>IFERROR(INDEX(Расходка[Наименование расходного материала],MATCH(Расходка[[#This Row],[№]],Поиск_расходки[Индекс11],0)),"")</f>
        <v>Lepu Medical</v>
      </c>
      <c r="AC17" s="114" t="str">
        <f>IFERROR(INDEX(Расходка[Наименование расходного материала],MATCH(Расходка[[#This Row],[№]],Поиск_расходки[Индекс12],0)),"")</f>
        <v>Lepu Medical</v>
      </c>
      <c r="AD17" s="114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учёта'!$B$21,Расходка[[#This Row],[Наименование расходного материала]])),MAX($I$1:I17)+1,0)</f>
        <v>17</v>
      </c>
      <c r="J18" s="115">
        <f>IF(ISNUMBER(SEARCH('Карта учёта'!$B$19,Расходка[[#This Row],[Наименование расходного материала]])),MAX($J$1:J17)+1,0)</f>
        <v>17</v>
      </c>
      <c r="K18" s="115">
        <f>IF(ISNUMBER(SEARCH('Карта учёта'!$B$17,Расходка[[#This Row],[Наименование расходного материала]])),MAX($K$1:K17)+1,0)</f>
        <v>0</v>
      </c>
      <c r="L18" s="115">
        <f>IF(ISNUMBER(SEARCH('Карта учёта'!$B$18,Расходка[[#This Row],[Наименование расходного материала]])),MAX($L$1:L17)+1,0)</f>
        <v>0</v>
      </c>
      <c r="M18" s="115">
        <f>IF(ISNUMBER(SEARCH('Карта учёта'!$B$20,Расходка[[#This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учёта'!$B$21,Расходка[[#This Row],[Наименование расходного материала]])),MAX($I$1:I18)+1,0)</f>
        <v>18</v>
      </c>
      <c r="J19" s="115">
        <f>IF(ISNUMBER(SEARCH('Карта учёта'!$B$19,Расходка[[#This Row],[Наименование расходного материала]])),MAX($J$1:J18)+1,0)</f>
        <v>18</v>
      </c>
      <c r="K19" s="115">
        <f>IF(ISNUMBER(SEARCH('Карта учёта'!$B$17,Расходка[[#This Row],[Наименование расходного материала]])),MAX($K$1:K18)+1,0)</f>
        <v>0</v>
      </c>
      <c r="L19" s="115">
        <f>IF(ISNUMBER(SEARCH('Карта учёта'!$B$18,Расходка[[#This Row],[Наименование расходного материала]])),MAX($L$1:L18)+1,0)</f>
        <v>0</v>
      </c>
      <c r="M19" s="115">
        <f>IF(ISNUMBER(SEARCH('Карта учёта'!$B$20,Расходка[[#This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>Demax</v>
      </c>
      <c r="W19" s="114" t="str">
        <f>IFERROR(INDEX(Расходка[Наименование расходного материала],MATCH(Расходка[[#This Row],[№]],Поиск_расходки[Индекс6],0)),"")</f>
        <v>Demax</v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Demax</v>
      </c>
      <c r="AA19" s="114" t="str">
        <f>IFERROR(INDEX(Расходка[Наименование расходного материала],MATCH(Расходка[[#This Row],[№]],Поиск_расходки[Индекс10],0)),"")</f>
        <v>Demax</v>
      </c>
      <c r="AB19" s="114" t="str">
        <f>IFERROR(INDEX(Расходка[Наименование расходного материала],MATCH(Расходка[[#This Row],[№]],Поиск_расходки[Индекс11],0)),"")</f>
        <v>Demax</v>
      </c>
      <c r="AC19" s="114" t="str">
        <f>IFERROR(INDEX(Расходка[Наименование расходного материала],MATCH(Расходка[[#This Row],[№]],Поиск_расходки[Индекс12],0)),"")</f>
        <v>Demax</v>
      </c>
      <c r="AD19" s="114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учёта'!$B$21,Расходка[[#This Row],[Наименование расходного материала]])),MAX($I$1:I19)+1,0)</f>
        <v>19</v>
      </c>
      <c r="J20" s="115">
        <f>IF(ISNUMBER(SEARCH('Карта учёта'!$B$19,Расходка[[#This Row],[Наименование расходного материала]])),MAX($J$1:J19)+1,0)</f>
        <v>19</v>
      </c>
      <c r="K20" s="115">
        <f>IF(ISNUMBER(SEARCH('Карта учёта'!$B$17,Расходка[[#This Row],[Наименование расходного материала]])),MAX($K$1:K19)+1,0)</f>
        <v>0</v>
      </c>
      <c r="L20" s="115">
        <f>IF(ISNUMBER(SEARCH('Карта учёта'!$B$18,Расходка[[#This Row],[Наименование расходного материала]])),MAX($L$1:L19)+1,0)</f>
        <v>0</v>
      </c>
      <c r="M20" s="115">
        <f>IF(ISNUMBER(SEARCH('Карта учёта'!$B$20,Расходка[[#This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>Oscor 7F</v>
      </c>
      <c r="W20" s="114" t="str">
        <f>IFERROR(INDEX(Расходка[Наименование расходного материала],MATCH(Расходка[[#This Row],[№]],Поиск_расходки[Индекс6],0)),"")</f>
        <v>Oscor 7F</v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Oscor 7F</v>
      </c>
      <c r="AA20" s="114" t="str">
        <f>IFERROR(INDEX(Расходка[Наименование расходного материала],MATCH(Расходка[[#This Row],[№]],Поиск_расходки[Индекс10],0)),"")</f>
        <v>Oscor 7F</v>
      </c>
      <c r="AB20" s="114" t="str">
        <f>IFERROR(INDEX(Расходка[Наименование расходного материала],MATCH(Расходка[[#This Row],[№]],Поиск_расходки[Индекс11],0)),"")</f>
        <v>Oscor 7F</v>
      </c>
      <c r="AC20" s="114" t="str">
        <f>IFERROR(INDEX(Расходка[Наименование расходного материала],MATCH(Расходка[[#This Row],[№]],Поиск_расходки[Индекс12],0)),"")</f>
        <v>Oscor 7F</v>
      </c>
      <c r="AD20" s="114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учёта'!$B$21,Расходка[[#This Row],[Наименование расходного материала]])),MAX($I$1:I20)+1,0)</f>
        <v>20</v>
      </c>
      <c r="J21" s="115">
        <f>IF(ISNUMBER(SEARCH('Карта учёта'!$B$19,Расходка[[#This Row],[Наименование расходного материала]])),MAX($J$1:J20)+1,0)</f>
        <v>20</v>
      </c>
      <c r="K21" s="115">
        <f>IF(ISNUMBER(SEARCH('Карта учёта'!$B$17,Расходка[[#This Row],[Наименование расходного материала]])),MAX($K$1:K20)+1,0)</f>
        <v>0</v>
      </c>
      <c r="L21" s="115">
        <f>IF(ISNUMBER(SEARCH('Карта учёта'!$B$18,Расходка[[#This Row],[Наименование расходного материала]])),MAX($L$1:L20)+1,0)</f>
        <v>0</v>
      </c>
      <c r="M21" s="115">
        <f>IF(ISNUMBER(SEARCH('Карта учёта'!$B$20,Расходка[[#This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5">
        <f>IF(ISNUMBER(SEARCH('Карта учёта'!$B$13,Расходка[[#This Row],[Наименование расходного материала]])),MAX($E$1:E21)+1,0)</f>
        <v>1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учёта'!$B$21,Расходка[[#This Row],[Наименование расходного материала]])),MAX($I$1:I21)+1,0)</f>
        <v>21</v>
      </c>
      <c r="J22" s="115">
        <f>IF(ISNUMBER(SEARCH('Карта учёта'!$B$19,Расходка[[#This Row],[Наименование расходного материала]])),MAX($J$1:J21)+1,0)</f>
        <v>21</v>
      </c>
      <c r="K22" s="115">
        <f>IF(ISNUMBER(SEARCH('Карта учёта'!$B$17,Расходка[[#This Row],[Наименование расходного материала]])),MAX($K$1:K21)+1,0)</f>
        <v>0</v>
      </c>
      <c r="L22" s="115">
        <f>IF(ISNUMBER(SEARCH('Карта учёта'!$B$18,Расходка[[#This Row],[Наименование расходного материала]])),MAX($L$1:L21)+1,0)</f>
        <v>0</v>
      </c>
      <c r="M22" s="115">
        <f>IF(ISNUMBER(SEARCH('Карта учёта'!$B$20,Расходка[[#This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4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4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4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4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4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учёта'!$B$21,Расходка[[#This Row],[Наименование расходного материала]])),MAX($I$1:I22)+1,0)</f>
        <v>22</v>
      </c>
      <c r="J23" s="115">
        <f>IF(ISNUMBER(SEARCH('Карта учёта'!$B$19,Расходка[[#This Row],[Наименование расходного материала]])),MAX($J$1:J22)+1,0)</f>
        <v>22</v>
      </c>
      <c r="K23" s="115">
        <f>IF(ISNUMBER(SEARCH('Карта учёта'!$B$17,Расходка[[#This Row],[Наименование расходного материала]])),MAX($K$1:K22)+1,0)</f>
        <v>0</v>
      </c>
      <c r="L23" s="115">
        <f>IF(ISNUMBER(SEARCH('Карта учёта'!$B$18,Расходка[[#This Row],[Наименование расходного материала]])),MAX($L$1:L22)+1,0)</f>
        <v>0</v>
      </c>
      <c r="M23" s="115">
        <f>IF(ISNUMBER(SEARCH('Карта учёта'!$B$20,Расходка[[#This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учёта'!$B$21,Расходка[[#This Row],[Наименование расходного материала]])),MAX($I$1:I23)+1,0)</f>
        <v>23</v>
      </c>
      <c r="J24" s="115">
        <f>IF(ISNUMBER(SEARCH('Карта учёта'!$B$19,Расходка[[#This Row],[Наименование расходного материала]])),MAX($J$1:J23)+1,0)</f>
        <v>23</v>
      </c>
      <c r="K24" s="115">
        <f>IF(ISNUMBER(SEARCH('Карта учёта'!$B$17,Расходка[[#This Row],[Наименование расходного материала]])),MAX($K$1:K23)+1,0)</f>
        <v>0</v>
      </c>
      <c r="L24" s="115">
        <f>IF(ISNUMBER(SEARCH('Карта учёта'!$B$18,Расходка[[#This Row],[Наименование расходного материала]])),MAX($L$1:L23)+1,0)</f>
        <v>0</v>
      </c>
      <c r="M24" s="115">
        <f>IF(ISNUMBER(SEARCH('Карта учёта'!$B$20,Расходка[[#This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учёта'!$B$21,Расходка[[#This Row],[Наименование расходного материала]])),MAX($I$1:I24)+1,0)</f>
        <v>24</v>
      </c>
      <c r="J25" s="115">
        <f>IF(ISNUMBER(SEARCH('Карта учёта'!$B$19,Расходка[[#This Row],[Наименование расходного материала]])),MAX($J$1:J24)+1,0)</f>
        <v>24</v>
      </c>
      <c r="K25" s="115">
        <f>IF(ISNUMBER(SEARCH('Карта учёта'!$B$17,Расходка[[#This Row],[Наименование расходного материала]])),MAX($K$1:K24)+1,0)</f>
        <v>0</v>
      </c>
      <c r="L25" s="115">
        <f>IF(ISNUMBER(SEARCH('Карта учёта'!$B$18,Расходка[[#This Row],[Наименование расходного материала]])),MAX($L$1:L24)+1,0)</f>
        <v>0</v>
      </c>
      <c r="M25" s="115">
        <f>IF(ISNUMBER(SEARCH('Карта учёта'!$B$20,Расходка[[#This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>Fielder</v>
      </c>
      <c r="W25" s="114" t="str">
        <f>IFERROR(INDEX(Расходка[Наименование расходного материала],MATCH(Расходка[[#This Row],[№]],Поиск_расходки[Индекс6],0)),"")</f>
        <v>Fielder</v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Fielder</v>
      </c>
      <c r="AA25" s="114" t="str">
        <f>IFERROR(INDEX(Расходка[Наименование расходного материала],MATCH(Расходка[[#This Row],[№]],Поиск_расходки[Индекс10],0)),"")</f>
        <v>Fielder</v>
      </c>
      <c r="AB25" s="114" t="str">
        <f>IFERROR(INDEX(Расходка[Наименование расходного материала],MATCH(Расходка[[#This Row],[№]],Поиск_расходки[Индекс11],0)),"")</f>
        <v>Fielder</v>
      </c>
      <c r="AC25" s="114" t="str">
        <f>IFERROR(INDEX(Расходка[Наименование расходного материала],MATCH(Расходка[[#This Row],[№]],Поиск_расходки[Индекс12],0)),"")</f>
        <v>Fielder</v>
      </c>
      <c r="AD25" s="114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учёта'!$B$21,Расходка[[#This Row],[Наименование расходного материала]])),MAX($I$1:I25)+1,0)</f>
        <v>25</v>
      </c>
      <c r="J26" s="115">
        <f>IF(ISNUMBER(SEARCH('Карта учёта'!$B$19,Расходка[[#This Row],[Наименование расходного материала]])),MAX($J$1:J25)+1,0)</f>
        <v>25</v>
      </c>
      <c r="K26" s="115">
        <f>IF(ISNUMBER(SEARCH('Карта учёта'!$B$17,Расходка[[#This Row],[Наименование расходного материала]])),MAX($K$1:K25)+1,0)</f>
        <v>0</v>
      </c>
      <c r="L26" s="115">
        <f>IF(ISNUMBER(SEARCH('Карта учёта'!$B$18,Расходка[[#This Row],[Наименование расходного материала]])),MAX($L$1:L25)+1,0)</f>
        <v>0</v>
      </c>
      <c r="M26" s="115">
        <f>IF(ISNUMBER(SEARCH('Карта учёта'!$B$20,Расходка[[#This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>Fielder XT-A</v>
      </c>
      <c r="W26" s="114" t="str">
        <f>IFERROR(INDEX(Расходка[Наименование расходного материала],MATCH(Расходка[[#This Row],[№]],Поиск_расходки[Индекс6],0)),"")</f>
        <v>Fielder XT-A</v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Fielder XT-A</v>
      </c>
      <c r="AA26" s="114" t="str">
        <f>IFERROR(INDEX(Расходка[Наименование расходного материала],MATCH(Расходка[[#This Row],[№]],Поиск_расходки[Индекс10],0)),"")</f>
        <v>Fielder XT-A</v>
      </c>
      <c r="AB26" s="114" t="str">
        <f>IFERROR(INDEX(Расходка[Наименование расходного материала],MATCH(Расходка[[#This Row],[№]],Поиск_расходки[Индекс11],0)),"")</f>
        <v>Fielder XT-A</v>
      </c>
      <c r="AC26" s="114" t="str">
        <f>IFERROR(INDEX(Расходка[Наименование расходного материала],MATCH(Расходка[[#This Row],[№]],Поиск_расходки[Индекс12],0)),"")</f>
        <v>Fielder XT-A</v>
      </c>
      <c r="AD26" s="114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учёта'!$B$21,Расходка[[#This Row],[Наименование расходного материала]])),MAX($I$1:I26)+1,0)</f>
        <v>26</v>
      </c>
      <c r="J27" s="115">
        <f>IF(ISNUMBER(SEARCH('Карта учёта'!$B$19,Расходка[[#This Row],[Наименование расходного материала]])),MAX($J$1:J26)+1,0)</f>
        <v>26</v>
      </c>
      <c r="K27" s="115">
        <f>IF(ISNUMBER(SEARCH('Карта учёта'!$B$17,Расходка[[#This Row],[Наименование расходного материала]])),MAX($K$1:K26)+1,0)</f>
        <v>0</v>
      </c>
      <c r="L27" s="115">
        <f>IF(ISNUMBER(SEARCH('Карта учёта'!$B$18,Расходка[[#This Row],[Наименование расходного материала]])),MAX($L$1:L26)+1,0)</f>
        <v>0</v>
      </c>
      <c r="M27" s="115">
        <f>IF(ISNUMBER(SEARCH('Карта учёта'!$B$20,Расходка[[#This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>Fielder XT-R</v>
      </c>
      <c r="W27" s="114" t="str">
        <f>IFERROR(INDEX(Расходка[Наименование расходного материала],MATCH(Расходка[[#This Row],[№]],Поиск_расходки[Индекс6],0)),"")</f>
        <v>Fielder XT-R</v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Fielder XT-R</v>
      </c>
      <c r="AA27" s="114" t="str">
        <f>IFERROR(INDEX(Расходка[Наименование расходного материала],MATCH(Расходка[[#This Row],[№]],Поиск_расходки[Индекс10],0)),"")</f>
        <v>Fielder XT-R</v>
      </c>
      <c r="AB27" s="114" t="str">
        <f>IFERROR(INDEX(Расходка[Наименование расходного материала],MATCH(Расходка[[#This Row],[№]],Поиск_расходки[Индекс11],0)),"")</f>
        <v>Fielder XT-R</v>
      </c>
      <c r="AC27" s="114" t="str">
        <f>IFERROR(INDEX(Расходка[Наименование расходного материала],MATCH(Расходка[[#This Row],[№]],Поиск_расходки[Индекс12],0)),"")</f>
        <v>Fielder XT-R</v>
      </c>
      <c r="AD27" s="114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учёта'!$B$21,Расходка[[#This Row],[Наименование расходного материала]])),MAX($I$1:I27)+1,0)</f>
        <v>27</v>
      </c>
      <c r="J28" s="115">
        <f>IF(ISNUMBER(SEARCH('Карта учёта'!$B$19,Расходка[[#This Row],[Наименование расходного материала]])),MAX($J$1:J27)+1,0)</f>
        <v>27</v>
      </c>
      <c r="K28" s="115">
        <f>IF(ISNUMBER(SEARCH('Карта учёта'!$B$17,Расходка[[#This Row],[Наименование расходного материала]])),MAX($K$1:K27)+1,0)</f>
        <v>0</v>
      </c>
      <c r="L28" s="115">
        <f>IF(ISNUMBER(SEARCH('Карта учёта'!$B$18,Расходка[[#This Row],[Наименование расходного материала]])),MAX($L$1:L27)+1,0)</f>
        <v>0</v>
      </c>
      <c r="M28" s="115">
        <f>IF(ISNUMBER(SEARCH('Карта учёта'!$B$20,Расходка[[#This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>Gaia Second</v>
      </c>
      <c r="W28" s="114" t="str">
        <f>IFERROR(INDEX(Расходка[Наименование расходного материала],MATCH(Расходка[[#This Row],[№]],Поиск_расходки[Индекс6],0)),"")</f>
        <v>Gaia Second</v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Gaia Second</v>
      </c>
      <c r="AA28" s="114" t="str">
        <f>IFERROR(INDEX(Расходка[Наименование расходного материала],MATCH(Расходка[[#This Row],[№]],Поиск_расходки[Индекс10],0)),"")</f>
        <v>Gaia Second</v>
      </c>
      <c r="AB28" s="114" t="str">
        <f>IFERROR(INDEX(Расходка[Наименование расходного материала],MATCH(Расходка[[#This Row],[№]],Поиск_расходки[Индекс11],0)),"")</f>
        <v>Gaia Second</v>
      </c>
      <c r="AC28" s="114" t="str">
        <f>IFERROR(INDEX(Расходка[Наименование расходного материала],MATCH(Расходка[[#This Row],[№]],Поиск_расходки[Индекс12],0)),"")</f>
        <v>Gaia Second</v>
      </c>
      <c r="AD28" s="114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учёта'!$B$21,Расходка[[#This Row],[Наименование расходного материала]])),MAX($I$1:I28)+1,0)</f>
        <v>28</v>
      </c>
      <c r="J29" s="115">
        <f>IF(ISNUMBER(SEARCH('Карта учёта'!$B$19,Расходка[[#This Row],[Наименование расходного материала]])),MAX($J$1:J28)+1,0)</f>
        <v>28</v>
      </c>
      <c r="K29" s="115">
        <f>IF(ISNUMBER(SEARCH('Карта учёта'!$B$17,Расходка[[#This Row],[Наименование расходного материала]])),MAX($K$1:K28)+1,0)</f>
        <v>0</v>
      </c>
      <c r="L29" s="115">
        <f>IF(ISNUMBER(SEARCH('Карта учёта'!$B$18,Расходка[[#This Row],[Наименование расходного материала]])),MAX($L$1:L28)+1,0)</f>
        <v>0</v>
      </c>
      <c r="M29" s="115">
        <f>IF(ISNUMBER(SEARCH('Карта учёта'!$B$20,Расходка[[#This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>Gaia Third</v>
      </c>
      <c r="W29" s="114" t="str">
        <f>IFERROR(INDEX(Расходка[Наименование расходного материала],MATCH(Расходка[[#This Row],[№]],Поиск_расходки[Индекс6],0)),"")</f>
        <v>Gaia Third</v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Gaia Third</v>
      </c>
      <c r="AA29" s="114" t="str">
        <f>IFERROR(INDEX(Расходка[Наименование расходного материала],MATCH(Расходка[[#This Row],[№]],Поиск_расходки[Индекс10],0)),"")</f>
        <v>Gaia Third</v>
      </c>
      <c r="AB29" s="114" t="str">
        <f>IFERROR(INDEX(Расходка[Наименование расходного материала],MATCH(Расходка[[#This Row],[№]],Поиск_расходки[Индекс11],0)),"")</f>
        <v>Gaia Third</v>
      </c>
      <c r="AC29" s="114" t="str">
        <f>IFERROR(INDEX(Расходка[Наименование расходного материала],MATCH(Расходка[[#This Row],[№]],Поиск_расходки[Индекс12],0)),"")</f>
        <v>Gaia Third</v>
      </c>
      <c r="AD29" s="114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учёта'!$B$21,Расходка[[#This Row],[Наименование расходного материала]])),MAX($I$1:I29)+1,0)</f>
        <v>29</v>
      </c>
      <c r="J30" s="115">
        <f>IF(ISNUMBER(SEARCH('Карта учёта'!$B$19,Расходка[[#This Row],[Наименование расходного материала]])),MAX($J$1:J29)+1,0)</f>
        <v>29</v>
      </c>
      <c r="K30" s="115">
        <f>IF(ISNUMBER(SEARCH('Карта учёта'!$B$17,Расходка[[#This Row],[Наименование расходного материала]])),MAX($K$1:K29)+1,0)</f>
        <v>0</v>
      </c>
      <c r="L30" s="115">
        <f>IF(ISNUMBER(SEARCH('Карта учёта'!$B$18,Расходка[[#This Row],[Наименование расходного материала]])),MAX($L$1:L29)+1,0)</f>
        <v>0</v>
      </c>
      <c r="M30" s="115">
        <f>IF(ISNUMBER(SEARCH('Карта учёта'!$B$20,Расходка[[#This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>Intuition</v>
      </c>
      <c r="W30" s="114" t="str">
        <f>IFERROR(INDEX(Расходка[Наименование расходного материала],MATCH(Расходка[[#This Row],[№]],Поиск_расходки[Индекс6],0)),"")</f>
        <v>Intuition</v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Intuition</v>
      </c>
      <c r="AA30" s="114" t="str">
        <f>IFERROR(INDEX(Расходка[Наименование расходного материала],MATCH(Расходка[[#This Row],[№]],Поиск_расходки[Индекс10],0)),"")</f>
        <v>Intuition</v>
      </c>
      <c r="AB30" s="114" t="str">
        <f>IFERROR(INDEX(Расходка[Наименование расходного материала],MATCH(Расходка[[#This Row],[№]],Поиск_расходки[Индекс11],0)),"")</f>
        <v>Intuition</v>
      </c>
      <c r="AC30" s="114" t="str">
        <f>IFERROR(INDEX(Расходка[Наименование расходного материала],MATCH(Расходка[[#This Row],[№]],Поиск_расходки[Индекс12],0)),"")</f>
        <v>Intuition</v>
      </c>
      <c r="AD30" s="114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учёта'!$B$21,Расходка[[#This Row],[Наименование расходного материала]])),MAX($I$1:I30)+1,0)</f>
        <v>30</v>
      </c>
      <c r="J31" s="115">
        <f>IF(ISNUMBER(SEARCH('Карта учёта'!$B$19,Расходка[[#This Row],[Наименование расходного материала]])),MAX($J$1:J30)+1,0)</f>
        <v>30</v>
      </c>
      <c r="K31" s="115">
        <f>IF(ISNUMBER(SEARCH('Карта учёта'!$B$17,Расходка[[#This Row],[Наименование расходного материала]])),MAX($K$1:K30)+1,0)</f>
        <v>0</v>
      </c>
      <c r="L31" s="115">
        <f>IF(ISNUMBER(SEARCH('Карта учёта'!$B$18,Расходка[[#This Row],[Наименование расходного материала]])),MAX($L$1:L30)+1,0)</f>
        <v>0</v>
      </c>
      <c r="M31" s="115">
        <f>IF(ISNUMBER(SEARCH('Карта учёта'!$B$20,Расходка[[#This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учёта'!$B$21,Расходка[[#This Row],[Наименование расходного материала]])),MAX($I$1:I31)+1,0)</f>
        <v>31</v>
      </c>
      <c r="J32" s="115">
        <f>IF(ISNUMBER(SEARCH('Карта учёта'!$B$19,Расходка[[#This Row],[Наименование расходного материала]])),MAX($J$1:J31)+1,0)</f>
        <v>31</v>
      </c>
      <c r="K32" s="115">
        <f>IF(ISNUMBER(SEARCH('Карта учёта'!$B$17,Расходка[[#This Row],[Наименование расходного материала]])),MAX($K$1:K31)+1,0)</f>
        <v>0</v>
      </c>
      <c r="L32" s="115">
        <f>IF(ISNUMBER(SEARCH('Карта учёта'!$B$18,Расходка[[#This Row],[Наименование расходного материала]])),MAX($L$1:L31)+1,0)</f>
        <v>0</v>
      </c>
      <c r="M32" s="115">
        <f>IF(ISNUMBER(SEARCH('Карта учёта'!$B$20,Расходка[[#This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учёта'!$B$21,Расходка[[#This Row],[Наименование расходного материала]])),MAX($I$1:I32)+1,0)</f>
        <v>32</v>
      </c>
      <c r="J33" s="115">
        <f>IF(ISNUMBER(SEARCH('Карта учёта'!$B$19,Расходка[[#This Row],[Наименование расходного материала]])),MAX($J$1:J32)+1,0)</f>
        <v>32</v>
      </c>
      <c r="K33" s="115">
        <f>IF(ISNUMBER(SEARCH('Карта учёта'!$B$17,Расходка[[#This Row],[Наименование расходного материала]])),MAX($K$1:K32)+1,0)</f>
        <v>0</v>
      </c>
      <c r="L33" s="115">
        <f>IF(ISNUMBER(SEARCH('Карта учёта'!$B$18,Расходка[[#This Row],[Наименование расходного материала]])),MAX($L$1:L32)+1,0)</f>
        <v>0</v>
      </c>
      <c r="M33" s="115">
        <f>IF(ISNUMBER(SEARCH('Карта учёта'!$B$20,Расходка[[#This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учёта'!$B$21,Расходка[[#This Row],[Наименование расходного материала]])),MAX($I$1:I33)+1,0)</f>
        <v>33</v>
      </c>
      <c r="J34" s="115">
        <f>IF(ISNUMBER(SEARCH('Карта учёта'!$B$19,Расходка[[#This Row],[Наименование расходного материала]])),MAX($J$1:J33)+1,0)</f>
        <v>33</v>
      </c>
      <c r="K34" s="115">
        <f>IF(ISNUMBER(SEARCH('Карта учёта'!$B$17,Расходка[[#This Row],[Наименование расходного материала]])),MAX($K$1:K33)+1,0)</f>
        <v>0</v>
      </c>
      <c r="L34" s="115">
        <f>IF(ISNUMBER(SEARCH('Карта учёта'!$B$18,Расходка[[#This Row],[Наименование расходного материала]])),MAX($L$1:L33)+1,0)</f>
        <v>0</v>
      </c>
      <c r="M34" s="115">
        <f>IF(ISNUMBER(SEARCH('Карта учёта'!$B$20,Расходка[[#This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>Rinato</v>
      </c>
      <c r="W34" s="114" t="str">
        <f>IFERROR(INDEX(Расходка[Наименование расходного материала],MATCH(Расходка[[#This Row],[№]],Поиск_расходки[Индекс6],0)),"")</f>
        <v>Rinato</v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Rinato</v>
      </c>
      <c r="AA34" s="114" t="str">
        <f>IFERROR(INDEX(Расходка[Наименование расходного материала],MATCH(Расходка[[#This Row],[№]],Поиск_расходки[Индекс10],0)),"")</f>
        <v>Rinato</v>
      </c>
      <c r="AB34" s="114" t="str">
        <f>IFERROR(INDEX(Расходка[Наименование расходного материала],MATCH(Расходка[[#This Row],[№]],Поиск_расходки[Индекс11],0)),"")</f>
        <v>Rinato</v>
      </c>
      <c r="AC34" s="114" t="str">
        <f>IFERROR(INDEX(Расходка[Наименование расходного материала],MATCH(Расходка[[#This Row],[№]],Поиск_расходки[Индекс12],0)),"")</f>
        <v>Rinato</v>
      </c>
      <c r="AD34" s="114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учёта'!$B$21,Расходка[[#This Row],[Наименование расходного материала]])),MAX($I$1:I34)+1,0)</f>
        <v>34</v>
      </c>
      <c r="J35" s="115">
        <f>IF(ISNUMBER(SEARCH('Карта учёта'!$B$19,Расходка[[#This Row],[Наименование расходного материала]])),MAX($J$1:J34)+1,0)</f>
        <v>34</v>
      </c>
      <c r="K35" s="115">
        <f>IF(ISNUMBER(SEARCH('Карта учёта'!$B$17,Расходка[[#This Row],[Наименование расходного материала]])),MAX($K$1:K34)+1,0)</f>
        <v>0</v>
      </c>
      <c r="L35" s="115">
        <f>IF(ISNUMBER(SEARCH('Карта учёта'!$B$18,Расходка[[#This Row],[Наименование расходного материала]])),MAX($L$1:L34)+1,0)</f>
        <v>0</v>
      </c>
      <c r="M35" s="115">
        <f>IF(ISNUMBER(SEARCH('Карта учёта'!$B$20,Расходка[[#This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учёта'!$B$21,Расходка[[#This Row],[Наименование расходного материала]])),MAX($I$1:I35)+1,0)</f>
        <v>35</v>
      </c>
      <c r="J36" s="115">
        <f>IF(ISNUMBER(SEARCH('Карта учёта'!$B$19,Расходка[[#This Row],[Наименование расходного материала]])),MAX($J$1:J35)+1,0)</f>
        <v>35</v>
      </c>
      <c r="K36" s="115">
        <f>IF(ISNUMBER(SEARCH('Карта учёта'!$B$17,Расходка[[#This Row],[Наименование расходного материала]])),MAX($K$1:K35)+1,0)</f>
        <v>0</v>
      </c>
      <c r="L36" s="115">
        <f>IF(ISNUMBER(SEARCH('Карта учёта'!$B$18,Расходка[[#This Row],[Наименование расходного материала]])),MAX($L$1:L35)+1,0)</f>
        <v>0</v>
      </c>
      <c r="M36" s="115">
        <f>IF(ISNUMBER(SEARCH('Карта учёта'!$B$20,Расходка[[#This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учёта'!$B$21,Расходка[[#This Row],[Наименование расходного материала]])),MAX($I$1:I36)+1,0)</f>
        <v>36</v>
      </c>
      <c r="J37" s="115">
        <f>IF(ISNUMBER(SEARCH('Карта учёта'!$B$19,Расходка[[#This Row],[Наименование расходного материала]])),MAX($J$1:J36)+1,0)</f>
        <v>36</v>
      </c>
      <c r="K37" s="115">
        <f>IF(ISNUMBER(SEARCH('Карта учёта'!$B$17,Расходка[[#This Row],[Наименование расходного материала]])),MAX($K$1:K36)+1,0)</f>
        <v>0</v>
      </c>
      <c r="L37" s="115">
        <f>IF(ISNUMBER(SEARCH('Карта учёта'!$B$18,Расходка[[#This Row],[Наименование расходного материала]])),MAX($L$1:L36)+1,0)</f>
        <v>0</v>
      </c>
      <c r="M37" s="115">
        <f>IF(ISNUMBER(SEARCH('Карта учёта'!$B$20,Расходка[[#This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учёта'!$B$21,Расходка[[#This Row],[Наименование расходного материала]])),MAX($I$1:I37)+1,0)</f>
        <v>37</v>
      </c>
      <c r="J38" s="115">
        <f>IF(ISNUMBER(SEARCH('Карта учёта'!$B$19,Расходка[[#This Row],[Наименование расходного материала]])),MAX($J$1:J37)+1,0)</f>
        <v>37</v>
      </c>
      <c r="K38" s="115">
        <f>IF(ISNUMBER(SEARCH('Карта учёта'!$B$17,Расходка[[#This Row],[Наименование расходного материала]])),MAX($K$1:K37)+1,0)</f>
        <v>0</v>
      </c>
      <c r="L38" s="115">
        <f>IF(ISNUMBER(SEARCH('Карта учёта'!$B$18,Расходка[[#This Row],[Наименование расходного материала]])),MAX($L$1:L37)+1,0)</f>
        <v>0</v>
      </c>
      <c r="M38" s="115">
        <f>IF(ISNUMBER(SEARCH('Карта учёта'!$B$20,Расходка[[#This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>Sion</v>
      </c>
      <c r="W38" s="114" t="str">
        <f>IFERROR(INDEX(Расходка[Наименование расходного материала],MATCH(Расходка[[#This Row],[№]],Поиск_расходки[Индекс6],0)),"")</f>
        <v>Sion</v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Sion</v>
      </c>
      <c r="AA38" s="114" t="str">
        <f>IFERROR(INDEX(Расходка[Наименование расходного материала],MATCH(Расходка[[#This Row],[№]],Поиск_расходки[Индекс10],0)),"")</f>
        <v>Sion</v>
      </c>
      <c r="AB38" s="114" t="str">
        <f>IFERROR(INDEX(Расходка[Наименование расходного материала],MATCH(Расходка[[#This Row],[№]],Поиск_расходки[Индекс11],0)),"")</f>
        <v>Sion</v>
      </c>
      <c r="AC38" s="114" t="str">
        <f>IFERROR(INDEX(Расходка[Наименование расходного материала],MATCH(Расходка[[#This Row],[№]],Поиск_расходки[Индекс12],0)),"")</f>
        <v>Sion</v>
      </c>
      <c r="AD38" s="114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учёта'!$B$21,Расходка[[#This Row],[Наименование расходного материала]])),MAX($I$1:I38)+1,0)</f>
        <v>38</v>
      </c>
      <c r="J39" s="115">
        <f>IF(ISNUMBER(SEARCH('Карта учёта'!$B$19,Расходка[[#This Row],[Наименование расходного материала]])),MAX($J$1:J38)+1,0)</f>
        <v>38</v>
      </c>
      <c r="K39" s="115">
        <f>IF(ISNUMBER(SEARCH('Карта учёта'!$B$17,Расходка[[#This Row],[Наименование расходного материала]])),MAX($K$1:K38)+1,0)</f>
        <v>0</v>
      </c>
      <c r="L39" s="115">
        <f>IF(ISNUMBER(SEARCH('Карта учёта'!$B$18,Расходка[[#This Row],[Наименование расходного материала]])),MAX($L$1:L38)+1,0)</f>
        <v>0</v>
      </c>
      <c r="M39" s="115">
        <f>IF(ISNUMBER(SEARCH('Карта учёта'!$B$20,Расходка[[#This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>Sion Black</v>
      </c>
      <c r="W39" s="114" t="str">
        <f>IFERROR(INDEX(Расходка[Наименование расходного материала],MATCH(Расходка[[#This Row],[№]],Поиск_расходки[Индекс6],0)),"")</f>
        <v>Sion Black</v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Sion Black</v>
      </c>
      <c r="AA39" s="114" t="str">
        <f>IFERROR(INDEX(Расходка[Наименование расходного материала],MATCH(Расходка[[#This Row],[№]],Поиск_расходки[Индекс10],0)),"")</f>
        <v>Sion Black</v>
      </c>
      <c r="AB39" s="114" t="str">
        <f>IFERROR(INDEX(Расходка[Наименование расходного материала],MATCH(Расходка[[#This Row],[№]],Поиск_расходки[Индекс11],0)),"")</f>
        <v>Sion Black</v>
      </c>
      <c r="AC39" s="114" t="str">
        <f>IFERROR(INDEX(Расходка[Наименование расходного материала],MATCH(Расходка[[#This Row],[№]],Поиск_расходки[Индекс12],0)),"")</f>
        <v>Sion Black</v>
      </c>
      <c r="AD39" s="114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учёта'!$B$21,Расходка[[#This Row],[Наименование расходного материала]])),MAX($I$1:I39)+1,0)</f>
        <v>39</v>
      </c>
      <c r="J40" s="115">
        <f>IF(ISNUMBER(SEARCH('Карта учёта'!$B$19,Расходка[[#This Row],[Наименование расходного материала]])),MAX($J$1:J39)+1,0)</f>
        <v>39</v>
      </c>
      <c r="K40" s="115">
        <f>IF(ISNUMBER(SEARCH('Карта учёта'!$B$17,Расходка[[#This Row],[Наименование расходного материала]])),MAX($K$1:K39)+1,0)</f>
        <v>0</v>
      </c>
      <c r="L40" s="115">
        <f>IF(ISNUMBER(SEARCH('Карта учёта'!$B$18,Расходка[[#This Row],[Наименование расходного материала]])),MAX($L$1:L39)+1,0)</f>
        <v>0</v>
      </c>
      <c r="M40" s="115">
        <f>IF(ISNUMBER(SEARCH('Карта учёта'!$B$20,Расходка[[#This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>Sion Blue</v>
      </c>
      <c r="W40" s="114" t="str">
        <f>IFERROR(INDEX(Расходка[Наименование расходного материала],MATCH(Расходка[[#This Row],[№]],Поиск_расходки[Индекс6],0)),"")</f>
        <v>Sion Blue</v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Sion Blue</v>
      </c>
      <c r="AA40" s="114" t="str">
        <f>IFERROR(INDEX(Расходка[Наименование расходного материала],MATCH(Расходка[[#This Row],[№]],Поиск_расходки[Индекс10],0)),"")</f>
        <v>Sion Blue</v>
      </c>
      <c r="AB40" s="114" t="str">
        <f>IFERROR(INDEX(Расходка[Наименование расходного материала],MATCH(Расходка[[#This Row],[№]],Поиск_расходки[Индекс11],0)),"")</f>
        <v>Sion Blue</v>
      </c>
      <c r="AC40" s="114" t="str">
        <f>IFERROR(INDEX(Расходка[Наименование расходного материала],MATCH(Расходка[[#This Row],[№]],Поиск_расходки[Индекс12],0)),"")</f>
        <v>Sion Blue</v>
      </c>
      <c r="AD40" s="114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учёта'!$B$21,Расходка[[#This Row],[Наименование расходного материала]])),MAX($I$1:I40)+1,0)</f>
        <v>40</v>
      </c>
      <c r="J41" s="115">
        <f>IF(ISNUMBER(SEARCH('Карта учёта'!$B$19,Расходка[[#This Row],[Наименование расходного материала]])),MAX($J$1:J40)+1,0)</f>
        <v>40</v>
      </c>
      <c r="K41" s="115">
        <f>IF(ISNUMBER(SEARCH('Карта учёта'!$B$17,Расходка[[#This Row],[Наименование расходного материала]])),MAX($K$1:K40)+1,0)</f>
        <v>0</v>
      </c>
      <c r="L41" s="115">
        <f>IF(ISNUMBER(SEARCH('Карта учёта'!$B$18,Расходка[[#This Row],[Наименование расходного материала]])),MAX($L$1:L40)+1,0)</f>
        <v>0</v>
      </c>
      <c r="M41" s="115">
        <f>IF(ISNUMBER(SEARCH('Карта учёта'!$B$20,Расходка[[#This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>Thunder</v>
      </c>
      <c r="W41" s="114" t="str">
        <f>IFERROR(INDEX(Расходка[Наименование расходного материала],MATCH(Расходка[[#This Row],[№]],Поиск_расходки[Индекс6],0)),"")</f>
        <v>Thunder</v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Thunder</v>
      </c>
      <c r="AA41" s="114" t="str">
        <f>IFERROR(INDEX(Расходка[Наименование расходного материала],MATCH(Расходка[[#This Row],[№]],Поиск_расходки[Индекс10],0)),"")</f>
        <v>Thunder</v>
      </c>
      <c r="AB41" s="114" t="str">
        <f>IFERROR(INDEX(Расходка[Наименование расходного материала],MATCH(Расходка[[#This Row],[№]],Поиск_расходки[Индекс11],0)),"")</f>
        <v>Thunder</v>
      </c>
      <c r="AC41" s="114" t="str">
        <f>IFERROR(INDEX(Расходка[Наименование расходного материала],MATCH(Расходка[[#This Row],[№]],Поиск_расходки[Индекс12],0)),"")</f>
        <v>Thunder</v>
      </c>
      <c r="AD41" s="114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учёта'!$B$21,Расходка[[#This Row],[Наименование расходного материала]])),MAX($I$1:I41)+1,0)</f>
        <v>41</v>
      </c>
      <c r="J42" s="115">
        <f>IF(ISNUMBER(SEARCH('Карта учёта'!$B$19,Расходка[[#This Row],[Наименование расходного материала]])),MAX($J$1:J41)+1,0)</f>
        <v>41</v>
      </c>
      <c r="K42" s="115">
        <f>IF(ISNUMBER(SEARCH('Карта учёта'!$B$17,Расходка[[#This Row],[Наименование расходного материала]])),MAX($K$1:K41)+1,0)</f>
        <v>0</v>
      </c>
      <c r="L42" s="115">
        <f>IF(ISNUMBER(SEARCH('Карта учёта'!$B$18,Расходка[[#This Row],[Наименование расходного материала]])),MAX($L$1:L41)+1,0)</f>
        <v>0</v>
      </c>
      <c r="M42" s="115">
        <f>IF(ISNUMBER(SEARCH('Карта учёта'!$B$20,Расходка[[#This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>Whisper MS</v>
      </c>
      <c r="W42" s="114" t="str">
        <f>IFERROR(INDEX(Расходка[Наименование расходного материала],MATCH(Расходка[[#This Row],[№]],Поиск_расходки[Индекс6],0)),"")</f>
        <v>Whisper MS</v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Whisper MS</v>
      </c>
      <c r="AA42" s="114" t="str">
        <f>IFERROR(INDEX(Расходка[Наименование расходного материала],MATCH(Расходка[[#This Row],[№]],Поиск_расходки[Индекс10],0)),"")</f>
        <v>Whisper MS</v>
      </c>
      <c r="AB42" s="114" t="str">
        <f>IFERROR(INDEX(Расходка[Наименование расходного материала],MATCH(Расходка[[#This Row],[№]],Поиск_расходки[Индекс11],0)),"")</f>
        <v>Whisper MS</v>
      </c>
      <c r="AC42" s="114" t="str">
        <f>IFERROR(INDEX(Расходка[Наименование расходного материала],MATCH(Расходка[[#This Row],[№]],Поиск_расходки[Индекс12],0)),"")</f>
        <v>Whisper MS</v>
      </c>
      <c r="AD42" s="114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учёта'!$B$21,Расходка[[#This Row],[Наименование расходного материала]])),MAX($I$1:I42)+1,0)</f>
        <v>42</v>
      </c>
      <c r="J43" s="115">
        <f>IF(ISNUMBER(SEARCH('Карта учёта'!$B$19,Расходка[[#This Row],[Наименование расходного материала]])),MAX($J$1:J42)+1,0)</f>
        <v>42</v>
      </c>
      <c r="K43" s="115">
        <f>IF(ISNUMBER(SEARCH('Карта учёта'!$B$17,Расходка[[#This Row],[Наименование расходного материала]])),MAX($K$1:K42)+1,0)</f>
        <v>0</v>
      </c>
      <c r="L43" s="115">
        <f>IF(ISNUMBER(SEARCH('Карта учёта'!$B$18,Расходка[[#This Row],[Наименование расходного материала]])),MAX($L$1:L42)+1,0)</f>
        <v>0</v>
      </c>
      <c r="M43" s="115">
        <f>IF(ISNUMBER(SEARCH('Карта учёта'!$B$20,Расходка[[#This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>Winn 200T</v>
      </c>
      <c r="W43" s="114" t="str">
        <f>IFERROR(INDEX(Расходка[Наименование расходного материала],MATCH(Расходка[[#This Row],[№]],Поиск_расходки[Индекс6],0)),"")</f>
        <v>Winn 200T</v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Winn 200T</v>
      </c>
      <c r="AA43" s="114" t="str">
        <f>IFERROR(INDEX(Расходка[Наименование расходного материала],MATCH(Расходка[[#This Row],[№]],Поиск_расходки[Индекс10],0)),"")</f>
        <v>Winn 200T</v>
      </c>
      <c r="AB43" s="114" t="str">
        <f>IFERROR(INDEX(Расходка[Наименование расходного материала],MATCH(Расходка[[#This Row],[№]],Поиск_расходки[Индекс11],0)),"")</f>
        <v>Winn 200T</v>
      </c>
      <c r="AC43" s="114" t="str">
        <f>IFERROR(INDEX(Расходка[Наименование расходного материала],MATCH(Расходка[[#This Row],[№]],Поиск_расходки[Индекс12],0)),"")</f>
        <v>Winn 200T</v>
      </c>
      <c r="AD43" s="114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517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учёта'!$B$21,Расходка[[#This Row],[Наименование расходного материала]])),MAX($I$1:I43)+1,0)</f>
        <v>43</v>
      </c>
      <c r="J44" s="115">
        <f>IF(ISNUMBER(SEARCH('Карта учёта'!$B$19,Расходка[[#This Row],[Наименование расходного материала]])),MAX($J$1:J43)+1,0)</f>
        <v>43</v>
      </c>
      <c r="K44" s="115">
        <f>IF(ISNUMBER(SEARCH('Карта учёта'!$B$17,Расходка[[#This Row],[Наименование расходного материала]])),MAX($K$1:K43)+1,0)</f>
        <v>0</v>
      </c>
      <c r="L44" s="115">
        <f>IF(ISNUMBER(SEARCH('Карта учёта'!$B$18,Расходка[[#This Row],[Наименование расходного материала]])),MAX($L$1:L43)+1,0)</f>
        <v>0</v>
      </c>
      <c r="M44" s="115">
        <f>IF(ISNUMBER(SEARCH('Карта учёта'!$B$20,Расходка[[#This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1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учёта'!$B$21,Расходка[[#This Row],[Наименование расходного материала]])),MAX($I$1:I44)+1,0)</f>
        <v>44</v>
      </c>
      <c r="J45" s="115">
        <f>IF(ISNUMBER(SEARCH('Карта учёта'!$B$19,Расходка[[#This Row],[Наименование расходного материала]])),MAX($J$1:J44)+1,0)</f>
        <v>44</v>
      </c>
      <c r="K45" s="115">
        <f>IF(ISNUMBER(SEARCH('Карта учёта'!$B$17,Расходка[[#This Row],[Наименование расходного материала]])),MAX($K$1:K44)+1,0)</f>
        <v>0</v>
      </c>
      <c r="L45" s="115">
        <f>IF(ISNUMBER(SEARCH('Карта учёта'!$B$18,Расходка[[#This Row],[Наименование расходного материала]])),MAX($L$1:L44)+1,0)</f>
        <v>0</v>
      </c>
      <c r="M45" s="115">
        <f>IF(ISNUMBER(SEARCH('Карта учёта'!$B$20,Расходка[[#This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учёта'!$B$21,Расходка[[#This Row],[Наименование расходного материала]])),MAX($I$1:I45)+1,0)</f>
        <v>45</v>
      </c>
      <c r="J46" s="115">
        <f>IF(ISNUMBER(SEARCH('Карта учёта'!$B$19,Расходка[[#This Row],[Наименование расходного материала]])),MAX($J$1:J45)+1,0)</f>
        <v>45</v>
      </c>
      <c r="K46" s="115">
        <f>IF(ISNUMBER(SEARCH('Карта учёта'!$B$17,Расходка[[#This Row],[Наименование расходного материала]])),MAX($K$1:K45)+1,0)</f>
        <v>0</v>
      </c>
      <c r="L46" s="115">
        <f>IF(ISNUMBER(SEARCH('Карта учёта'!$B$18,Расходка[[#This Row],[Наименование расходного материала]])),MAX($L$1:L45)+1,0)</f>
        <v>0</v>
      </c>
      <c r="M46" s="115">
        <f>IF(ISNUMBER(SEARCH('Карта учёта'!$B$20,Расходка[[#This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515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учёта'!$B$21,Расходка[[#This Row],[Наименование расходного материала]])),MAX($I$1:I46)+1,0)</f>
        <v>46</v>
      </c>
      <c r="J47" s="115">
        <f>IF(ISNUMBER(SEARCH('Карта учёта'!$B$19,Расходка[[#This Row],[Наименование расходного материала]])),MAX($J$1:J46)+1,0)</f>
        <v>46</v>
      </c>
      <c r="K47" s="115">
        <f>IF(ISNUMBER(SEARCH('Карта учёта'!$B$17,Расходка[[#This Row],[Наименование расходного материала]])),MAX($K$1:K46)+1,0)</f>
        <v>0</v>
      </c>
      <c r="L47" s="115">
        <f>IF(ISNUMBER(SEARCH('Карта учёта'!$B$18,Расходка[[#This Row],[Наименование расходного материала]])),MAX($L$1:L46)+1,0)</f>
        <v>0</v>
      </c>
      <c r="M47" s="115">
        <f>IF(ISNUMBER(SEARCH('Карта учёта'!$B$20,Расходка[[#This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4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4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4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4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4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учёта'!$B$21,Расходка[[#This Row],[Наименование расходного материала]])),MAX($I$1:I47)+1,0)</f>
        <v>47</v>
      </c>
      <c r="J48" s="115">
        <f>IF(ISNUMBER(SEARCH('Карта учёта'!$B$19,Расходка[[#This Row],[Наименование расходного материала]])),MAX($J$1:J47)+1,0)</f>
        <v>47</v>
      </c>
      <c r="K48" s="115">
        <f>IF(ISNUMBER(SEARCH('Карта учёта'!$B$17,Расходка[[#This Row],[Наименование расходного материала]])),MAX($K$1:K47)+1,0)</f>
        <v>0</v>
      </c>
      <c r="L48" s="115">
        <f>IF(ISNUMBER(SEARCH('Карта учёта'!$B$18,Расходка[[#This Row],[Наименование расходного материала]])),MAX($L$1:L47)+1,0)</f>
        <v>0</v>
      </c>
      <c r="M48" s="115">
        <f>IF(ISNUMBER(SEARCH('Карта учёта'!$B$20,Расходка[[#This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>BMS, Integtity</v>
      </c>
      <c r="W48" s="114" t="str">
        <f>IFERROR(INDEX(Расходка[Наименование расходного материала],MATCH(Расходка[[#This Row],[№]],Поиск_расходки[Индекс6],0)),"")</f>
        <v>BMS, Integtity</v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7" t="s">
        <v>346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учёта'!$B$21,Расходка[[#This Row],[Наименование расходного материала]])),MAX($I$1:I48)+1,0)</f>
        <v>48</v>
      </c>
      <c r="J49" s="115">
        <f>IF(ISNUMBER(SEARCH('Карта учёта'!$B$19,Расходка[[#This Row],[Наименование расходного материала]])),MAX($J$1:J48)+1,0)</f>
        <v>48</v>
      </c>
      <c r="K49" s="115">
        <f>IF(ISNUMBER(SEARCH('Карта учёта'!$B$17,Расходка[[#This Row],[Наименование расходного материала]])),MAX($K$1:K48)+1,0)</f>
        <v>0</v>
      </c>
      <c r="L49" s="115">
        <f>IF(ISNUMBER(SEARCH('Карта учёта'!$B$18,Расходка[[#This Row],[Наименование расходного материала]])),MAX($L$1:L48)+1,0)</f>
        <v>0</v>
      </c>
      <c r="M49" s="115">
        <f>IF(ISNUMBER(SEARCH('Карта учёта'!$B$20,Расходка[[#This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>DES, Calipso</v>
      </c>
      <c r="W49" s="114" t="str">
        <f>IFERROR(INDEX(Расходка[Наименование расходного материала],MATCH(Расходка[[#This Row],[№]],Поиск_расходки[Индекс6],0)),"")</f>
        <v>DES, Calipso</v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DES, Calipso</v>
      </c>
      <c r="AA49" s="114" t="str">
        <f>IFERROR(INDEX(Расходка[Наименование расходного материала],MATCH(Расходка[[#This Row],[№]],Поиск_расходки[Индекс10],0)),"")</f>
        <v>DES, Calipso</v>
      </c>
      <c r="AB49" s="114" t="str">
        <f>IFERROR(INDEX(Расходка[Наименование расходного материала],MATCH(Расходка[[#This Row],[№]],Поиск_расходки[Индекс11],0)),"")</f>
        <v>DES, Calipso</v>
      </c>
      <c r="AC49" s="114" t="str">
        <f>IFERROR(INDEX(Расходка[Наименование расходного материала],MATCH(Расходка[[#This Row],[№]],Поиск_расходки[Индекс12],0)),"")</f>
        <v>DES, Calipso</v>
      </c>
      <c r="AD49" s="114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7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учёта'!$B$21,Расходка[[#This Row],[Наименование расходного материала]])),MAX($I$1:I49)+1,0)</f>
        <v>49</v>
      </c>
      <c r="J50" s="115">
        <f>IF(ISNUMBER(SEARCH('Карта учёта'!$B$19,Расходка[[#This Row],[Наименование расходного материала]])),MAX($J$1:J49)+1,0)</f>
        <v>49</v>
      </c>
      <c r="K50" s="115">
        <f>IF(ISNUMBER(SEARCH('Карта учёта'!$B$17,Расходка[[#This Row],[Наименование расходного материала]])),MAX($K$1:K49)+1,0)</f>
        <v>0</v>
      </c>
      <c r="L50" s="115">
        <f>IF(ISNUMBER(SEARCH('Карта учёта'!$B$18,Расходка[[#This Row],[Наименование расходного материала]])),MAX($L$1:L49)+1,0)</f>
        <v>0</v>
      </c>
      <c r="M50" s="115">
        <f>IF(ISNUMBER(SEARCH('Карта учёта'!$B$20,Расходка[[#This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>DES, NanoMed</v>
      </c>
      <c r="W50" s="114" t="str">
        <f>IFERROR(INDEX(Расходка[Наименование расходного материала],MATCH(Расходка[[#This Row],[№]],Поиск_расходки[Индекс6],0)),"")</f>
        <v>DES, NanoMed</v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DES, NanoMed</v>
      </c>
      <c r="AA50" s="114" t="str">
        <f>IFERROR(INDEX(Расходка[Наименование расходного материала],MATCH(Расходка[[#This Row],[№]],Поиск_расходки[Индекс10],0)),"")</f>
        <v>DES, NanoMed</v>
      </c>
      <c r="AB50" s="114" t="str">
        <f>IFERROR(INDEX(Расходка[Наименование расходного материала],MATCH(Расходка[[#This Row],[№]],Поиск_расходки[Индекс11],0)),"")</f>
        <v>DES, NanoMed</v>
      </c>
      <c r="AC50" s="114" t="str">
        <f>IFERROR(INDEX(Расходка[Наименование расходного материала],MATCH(Расходка[[#This Row],[№]],Поиск_расходки[Индекс12],0)),"")</f>
        <v>DES, NanoMed</v>
      </c>
      <c r="AD50" s="114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0" t="s">
        <v>324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учёта'!$B$21,Расходка[[#This Row],[Наименование расходного материала]])),MAX($I$1:I50)+1,0)</f>
        <v>50</v>
      </c>
      <c r="J51" s="115">
        <f>IF(ISNUMBER(SEARCH('Карта учёта'!$B$19,Расходка[[#This Row],[Наименование расходного материала]])),MAX($J$1:J50)+1,0)</f>
        <v>50</v>
      </c>
      <c r="K51" s="115">
        <f>IF(ISNUMBER(SEARCH('Карта учёта'!$B$17,Расходка[[#This Row],[Наименование расходного материала]])),MAX($K$1:K50)+1,0)</f>
        <v>1</v>
      </c>
      <c r="L51" s="115">
        <f>IF(ISNUMBER(SEARCH('Карта учёта'!$B$18,Расходка[[#This Row],[Наименование расходного материала]])),MAX($L$1:L50)+1,0)</f>
        <v>1</v>
      </c>
      <c r="M51" s="115">
        <f>IF(ISNUMBER(SEARCH('Карта учёта'!$B$20,Расходка[[#This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учёта'!$B$21,Расходка[[#This Row],[Наименование расходного материала]])),MAX($I$1:I51)+1,0)</f>
        <v>51</v>
      </c>
      <c r="J52" s="115">
        <f>IF(ISNUMBER(SEARCH('Карта учёта'!$B$19,Расходка[[#This Row],[Наименование расходного материала]])),MAX($J$1:J51)+1,0)</f>
        <v>51</v>
      </c>
      <c r="K52" s="115">
        <f>IF(ISNUMBER(SEARCH('Карта учёта'!$B$17,Расходка[[#This Row],[Наименование расходного материала]])),MAX($K$1:K51)+1,0)</f>
        <v>0</v>
      </c>
      <c r="L52" s="115">
        <f>IF(ISNUMBER(SEARCH('Карта учёта'!$B$18,Расходка[[#This Row],[Наименование расходного материала]])),MAX($L$1:L51)+1,0)</f>
        <v>0</v>
      </c>
      <c r="M52" s="115">
        <f>IF(ISNUMBER(SEARCH('Карта учёта'!$B$20,Расходка[[#This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1" t="s">
        <v>389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учёта'!$B$21,Расходка[[#This Row],[Наименование расходного материала]])),MAX($I$1:I52)+1,0)</f>
        <v>52</v>
      </c>
      <c r="J53" s="115">
        <f>IF(ISNUMBER(SEARCH('Карта учёта'!$B$19,Расходка[[#This Row],[Наименование расходного материала]])),MAX($J$1:J52)+1,0)</f>
        <v>52</v>
      </c>
      <c r="K53" s="115">
        <f>IF(ISNUMBER(SEARCH('Карта учёта'!$B$17,Расходка[[#This Row],[Наименование расходного материала]])),MAX($K$1:K52)+1,0)</f>
        <v>0</v>
      </c>
      <c r="L53" s="115">
        <f>IF(ISNUMBER(SEARCH('Карта учёта'!$B$18,Расходка[[#This Row],[Наименование расходного материала]])),MAX($L$1:L52)+1,0)</f>
        <v>0</v>
      </c>
      <c r="M53" s="115">
        <f>IF(ISNUMBER(SEARCH('Карта учёта'!$B$20,Расходка[[#This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>DES, Firehawk</v>
      </c>
      <c r="W53" s="114" t="str">
        <f>IFERROR(INDEX(Расходка[Наименование расходного материала],MATCH(Расходка[[#This Row],[№]],Поиск_расходки[Индекс6],0)),"")</f>
        <v>DES, Firehawk</v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>DES, Firehawk</v>
      </c>
      <c r="AA53" s="114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4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учёта'!$B$21,Расходка[[#This Row],[Наименование расходного материала]])),MAX($I$1:I53)+1,0)</f>
        <v>53</v>
      </c>
      <c r="J54" s="115">
        <f>IF(ISNUMBER(SEARCH('Карта учёта'!$B$19,Расходка[[#This Row],[Наименование расходного материала]])),MAX($J$1:J53)+1,0)</f>
        <v>53</v>
      </c>
      <c r="K54" s="115">
        <f>IF(ISNUMBER(SEARCH('Карта учёта'!$B$17,Расходка[[#This Row],[Наименование расходного материала]])),MAX($K$1:K53)+1,0)</f>
        <v>0</v>
      </c>
      <c r="L54" s="115">
        <f>IF(ISNUMBER(SEARCH('Карта учёта'!$B$18,Расходка[[#This Row],[Наименование расходного материала]])),MAX($L$1:L53)+1,0)</f>
        <v>0</v>
      </c>
      <c r="M54" s="115">
        <f>IF(ISNUMBER(SEARCH('Карта учёта'!$B$20,Расходка[[#This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516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учёта'!$B$21,Расходка[[#This Row],[Наименование расходного материала]])),MAX($I$1:I54)+1,0)</f>
        <v>54</v>
      </c>
      <c r="J55" s="115">
        <f>IF(ISNUMBER(SEARCH('Карта учёта'!$B$19,Расходка[[#This Row],[Наименование расходного материала]])),MAX($J$1:J54)+1,0)</f>
        <v>54</v>
      </c>
      <c r="K55" s="115">
        <f>IF(ISNUMBER(SEARCH('Карта учёта'!$B$17,Расходка[[#This Row],[Наименование расходного материала]])),MAX($K$1:K54)+1,0)</f>
        <v>0</v>
      </c>
      <c r="L55" s="115">
        <f>IF(ISNUMBER(SEARCH('Карта учёта'!$B$18,Расходка[[#This Row],[Наименование расходного материала]])),MAX($L$1:L54)+1,0)</f>
        <v>0</v>
      </c>
      <c r="M55" s="115">
        <f>IF(ISNUMBER(SEARCH('Карта учёта'!$B$20,Расходка[[#This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>DES, Metafor</v>
      </c>
      <c r="W55" s="114" t="str">
        <f>IFERROR(INDEX(Расходка[Наименование расходного материала],MATCH(Расходка[[#This Row],[№]],Поиск_расходки[Индекс6],0)),"")</f>
        <v>DES, Metafor</v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DES, Metafor</v>
      </c>
      <c r="AA55" s="114" t="str">
        <f>IFERROR(INDEX(Расходка[Наименование расходного материала],MATCH(Расходка[[#This Row],[№]],Поиск_расходки[Индекс10],0)),"")</f>
        <v>DES, Metafor</v>
      </c>
      <c r="AB55" s="114" t="str">
        <f>IFERROR(INDEX(Расходка[Наименование расходного материала],MATCH(Расходка[[#This Row],[№]],Поиск_расходки[Индекс11],0)),"")</f>
        <v>DES, Metafor</v>
      </c>
      <c r="AC55" s="114" t="str">
        <f>IFERROR(INDEX(Расходка[Наименование расходного материала],MATCH(Расходка[[#This Row],[№]],Поиск_расходки[Индекс12],0)),"")</f>
        <v>DES, Metafor</v>
      </c>
      <c r="AD55" s="114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учёта'!$B$21,Расходка[[#This Row],[Наименование расходного материала]])),MAX($I$1:I55)+1,0)</f>
        <v>55</v>
      </c>
      <c r="J56" s="115">
        <f>IF(ISNUMBER(SEARCH('Карта учёта'!$B$19,Расходка[[#This Row],[Наименование расходного материала]])),MAX($J$1:J55)+1,0)</f>
        <v>55</v>
      </c>
      <c r="K56" s="115">
        <f>IF(ISNUMBER(SEARCH('Карта учёта'!$B$17,Расходка[[#This Row],[Наименование расходного материала]])),MAX($K$1:K55)+1,0)</f>
        <v>0</v>
      </c>
      <c r="L56" s="115">
        <f>IF(ISNUMBER(SEARCH('Карта учёта'!$B$18,Расходка[[#This Row],[Наименование расходного материала]])),MAX($L$1:L55)+1,0)</f>
        <v>0</v>
      </c>
      <c r="M56" s="115">
        <f>IF(ISNUMBER(SEARCH('Карта учёта'!$B$20,Расходка[[#This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учёта'!$B$21,Расходка[[#This Row],[Наименование расходного материала]])),MAX($I$1:I56)+1,0)</f>
        <v>56</v>
      </c>
      <c r="J57" s="115">
        <f>IF(ISNUMBER(SEARCH('Карта учёта'!$B$19,Расходка[[#This Row],[Наименование расходного материала]])),MAX($J$1:J56)+1,0)</f>
        <v>56</v>
      </c>
      <c r="K57" s="115">
        <f>IF(ISNUMBER(SEARCH('Карта учёта'!$B$17,Расходка[[#This Row],[Наименование расходного материала]])),MAX($K$1:K56)+1,0)</f>
        <v>0</v>
      </c>
      <c r="L57" s="115">
        <f>IF(ISNUMBER(SEARCH('Карта учёта'!$B$18,Расходка[[#This Row],[Наименование расходного материала]])),MAX($L$1:L56)+1,0)</f>
        <v>0</v>
      </c>
      <c r="M57" s="115">
        <f>IF(ISNUMBER(SEARCH('Карта учёта'!$B$20,Расходка[[#This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4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учёта'!$B$21,Расходка[[#This Row],[Наименование расходного материала]])),MAX($I$1:I57)+1,0)</f>
        <v>57</v>
      </c>
      <c r="J58" s="115">
        <f>IF(ISNUMBER(SEARCH('Карта учёта'!$B$19,Расходка[[#This Row],[Наименование расходного материала]])),MAX($J$1:J57)+1,0)</f>
        <v>57</v>
      </c>
      <c r="K58" s="115">
        <f>IF(ISNUMBER(SEARCH('Карта учёта'!$B$17,Расходка[[#This Row],[Наименование расходного материала]])),MAX($K$1:K57)+1,0)</f>
        <v>0</v>
      </c>
      <c r="L58" s="115">
        <f>IF(ISNUMBER(SEARCH('Карта учёта'!$B$18,Расходка[[#This Row],[Наименование расходного материала]])),MAX($L$1:L57)+1,0)</f>
        <v>0</v>
      </c>
      <c r="M58" s="115">
        <f>IF(ISNUMBER(SEARCH('Карта учёта'!$B$20,Расходка[[#This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4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учёта'!$B$21,Расходка[[#This Row],[Наименование расходного материала]])),MAX($I$1:I58)+1,0)</f>
        <v>58</v>
      </c>
      <c r="J59" s="115">
        <f>IF(ISNUMBER(SEARCH('Карта учёта'!$B$19,Расходка[[#This Row],[Наименование расходного материала]])),MAX($J$1:J58)+1,0)</f>
        <v>58</v>
      </c>
      <c r="K59" s="115">
        <f>IF(ISNUMBER(SEARCH('Карта учёта'!$B$17,Расходка[[#This Row],[Наименование расходного материала]])),MAX($K$1:K58)+1,0)</f>
        <v>0</v>
      </c>
      <c r="L59" s="115">
        <f>IF(ISNUMBER(SEARCH('Карта учёта'!$B$18,Расходка[[#This Row],[Наименование расходного материала]])),MAX($L$1:L58)+1,0)</f>
        <v>0</v>
      </c>
      <c r="M59" s="115">
        <f>IF(ISNUMBER(SEARCH('Карта учёта'!$B$20,Расходка[[#This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4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4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4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4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4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учёта'!$B$21,Расходка[[#This Row],[Наименование расходного материала]])),MAX($I$1:I59)+1,0)</f>
        <v>59</v>
      </c>
      <c r="J60" s="115">
        <f>IF(ISNUMBER(SEARCH('Карта учёта'!$B$19,Расходка[[#This Row],[Наименование расходного материала]])),MAX($J$1:J59)+1,0)</f>
        <v>59</v>
      </c>
      <c r="K60" s="115">
        <f>IF(ISNUMBER(SEARCH('Карта учёта'!$B$17,Расходка[[#This Row],[Наименование расходного материала]])),MAX($K$1:K59)+1,0)</f>
        <v>0</v>
      </c>
      <c r="L60" s="115">
        <f>IF(ISNUMBER(SEARCH('Карта учёта'!$B$18,Расходка[[#This Row],[Наименование расходного материала]])),MAX($L$1:L59)+1,0)</f>
        <v>0</v>
      </c>
      <c r="M60" s="115">
        <f>IF(ISNUMBER(SEARCH('Карта учёта'!$B$20,Расходка[[#This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4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4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4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4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4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1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учёта'!$B$21,Расходка[[#This Row],[Наименование расходного материала]])),MAX($I$1:I60)+1,0)</f>
        <v>60</v>
      </c>
      <c r="J61" s="115">
        <f>IF(ISNUMBER(SEARCH('Карта учёта'!$B$19,Расходка[[#This Row],[Наименование расходного материала]])),MAX($J$1:J60)+1,0)</f>
        <v>60</v>
      </c>
      <c r="K61" s="115">
        <f>IF(ISNUMBER(SEARCH('Карта учёта'!$B$17,Расходка[[#This Row],[Наименование расходного материала]])),MAX($K$1:K60)+1,0)</f>
        <v>0</v>
      </c>
      <c r="L61" s="115">
        <f>IF(ISNUMBER(SEARCH('Карта учёта'!$B$18,Расходка[[#This Row],[Наименование расходного материала]])),MAX($L$1:L60)+1,0)</f>
        <v>0</v>
      </c>
      <c r="M61" s="115">
        <f>IF(ISNUMBER(SEARCH('Карта учёта'!$B$20,Расходка[[#This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4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4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4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4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4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учёта'!$B$21,Расходка[[#This Row],[Наименование расходного материала]])),MAX($I$1:I61)+1,0)</f>
        <v>61</v>
      </c>
      <c r="J62" s="115">
        <f>IF(ISNUMBER(SEARCH('Карта учёта'!$B$19,Расходка[[#This Row],[Наименование расходного материала]])),MAX($J$1:J61)+1,0)</f>
        <v>61</v>
      </c>
      <c r="K62" s="115">
        <f>IF(ISNUMBER(SEARCH('Карта учёта'!$B$17,Расходка[[#This Row],[Наименование расходного материала]])),MAX($K$1:K61)+1,0)</f>
        <v>0</v>
      </c>
      <c r="L62" s="115">
        <f>IF(ISNUMBER(SEARCH('Карта учёта'!$B$18,Расходка[[#This Row],[Наименование расходного материала]])),MAX($L$1:L61)+1,0)</f>
        <v>0</v>
      </c>
      <c r="M62" s="115">
        <f>IF(ISNUMBER(SEARCH('Карта учёта'!$B$20,Расходка[[#This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4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4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4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4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4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учёта'!$B$21,Расходка[[#This Row],[Наименование расходного материала]])),MAX($I$1:I62)+1,0)</f>
        <v>62</v>
      </c>
      <c r="J63" s="115">
        <f>IF(ISNUMBER(SEARCH('Карта учёта'!$B$19,Расходка[[#This Row],[Наименование расходного материала]])),MAX($J$1:J62)+1,0)</f>
        <v>62</v>
      </c>
      <c r="K63" s="115">
        <f>IF(ISNUMBER(SEARCH('Карта учёта'!$B$17,Расходка[[#This Row],[Наименование расходного материала]])),MAX($K$1:K62)+1,0)</f>
        <v>0</v>
      </c>
      <c r="L63" s="115">
        <f>IF(ISNUMBER(SEARCH('Карта учёта'!$B$18,Расходка[[#This Row],[Наименование расходного материала]])),MAX($L$1:L62)+1,0)</f>
        <v>0</v>
      </c>
      <c r="M63" s="115">
        <f>IF(ISNUMBER(SEARCH('Карта учёта'!$B$20,Расходка[[#This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4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4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4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4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4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учёта'!$B$21,Расходка[[#This Row],[Наименование расходного материала]])),MAX($I$1:I63)+1,0)</f>
        <v>63</v>
      </c>
      <c r="J64" s="115">
        <f>IF(ISNUMBER(SEARCH('Карта учёта'!$B$19,Расходка[[#This Row],[Наименование расходного материала]])),MAX($J$1:J63)+1,0)</f>
        <v>63</v>
      </c>
      <c r="K64" s="115">
        <f>IF(ISNUMBER(SEARCH('Карта учёта'!$B$17,Расходка[[#This Row],[Наименование расходного материала]])),MAX($K$1:K63)+1,0)</f>
        <v>0</v>
      </c>
      <c r="L64" s="115">
        <f>IF(ISNUMBER(SEARCH('Карта учёта'!$B$18,Расходка[[#This Row],[Наименование расходного материала]])),MAX($L$1:L63)+1,0)</f>
        <v>0</v>
      </c>
      <c r="M64" s="115">
        <f>IF(ISNUMBER(SEARCH('Карта учёта'!$B$20,Расходка[[#This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4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4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4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4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4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учёта'!$B$21,Расходка[[#This Row],[Наименование расходного материала]])),MAX($I$1:I64)+1,0)</f>
        <v>64</v>
      </c>
      <c r="J65" s="115">
        <f>IF(ISNUMBER(SEARCH('Карта учёта'!$B$19,Расходка[[#This Row],[Наименование расходного материала]])),MAX($J$1:J64)+1,0)</f>
        <v>64</v>
      </c>
      <c r="K65" s="115">
        <f>IF(ISNUMBER(SEARCH('Карта учёта'!$B$17,Расходка[[#This Row],[Наименование расходного материала]])),MAX($K$1:K64)+1,0)</f>
        <v>0</v>
      </c>
      <c r="L65" s="115">
        <f>IF(ISNUMBER(SEARCH('Карта учёта'!$B$18,Расходка[[#This Row],[Наименование расходного материала]])),MAX($L$1:L64)+1,0)</f>
        <v>0</v>
      </c>
      <c r="M65" s="115">
        <f>IF(ISNUMBER(SEARCH('Карта учёта'!$B$20,Расходка[[#This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4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4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4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4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4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учёта'!$B$21,Расходка[[#This Row],[Наименование расходного материала]])),MAX($I$1:I65)+1,0)</f>
        <v>65</v>
      </c>
      <c r="J66" s="115">
        <f>IF(ISNUMBER(SEARCH('Карта учёта'!$B$19,Расходка[[#This Row],[Наименование расходного материала]])),MAX($J$1:J65)+1,0)</f>
        <v>65</v>
      </c>
      <c r="K66" s="115">
        <f>IF(ISNUMBER(SEARCH('Карта учёта'!$B$17,Расходка[[#This Row],[Наименование расходного материала]])),MAX($K$1:K65)+1,0)</f>
        <v>0</v>
      </c>
      <c r="L66" s="115">
        <f>IF(ISNUMBER(SEARCH('Карта учёта'!$B$18,Расходка[[#This Row],[Наименование расходного материала]])),MAX($L$1:L65)+1,0)</f>
        <v>0</v>
      </c>
      <c r="M66" s="115">
        <f>IF(ISNUMBER(SEARCH('Карта учёта'!$B$20,Расходка[[#This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4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5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5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0</v>
      </c>
      <c r="J71" s="198">
        <f>IF(ISNUMBER(SEARCH('Карта учёта'!$B$19,Расходка[[#This Row],[Наименование расходного материала]])),MAX($J$1:J70)+1,0)</f>
        <v>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0</v>
      </c>
      <c r="N71" s="198">
        <f>IF(ISNUMBER(SEARCH('Карта учёта'!$B$22,Расходка[[#This Row],[Наименование расходного материала]])),MAX($N$1:N70)+1,0)</f>
        <v>0</v>
      </c>
      <c r="O71" s="198">
        <f>IF(ISNUMBER(SEARCH('Карта учёта'!$B$23,Расходка[[#This Row],[Наименование расходного материала]])),MAX($O$1:O70)+1,0)</f>
        <v>0</v>
      </c>
      <c r="P71" s="198">
        <f>IF(ISNUMBER(SEARCH('Карта учёта'!$B$24,Расходка[[#This Row],[Наименование расходного материала]])),MAX($P$1:P70)+1,0)</f>
        <v>0</v>
      </c>
      <c r="Q71" s="198">
        <f>IF(ISNUMBER(SEARCH('Карта учёта'!$B$25,Расходка[[#This Row],[Наименование расходного материала]])),MAX($Q$1:Q70)+1,0)</f>
        <v>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/>
      </c>
      <c r="W71" s="199" t="str">
        <f>IFERROR(INDEX(Расходка[Наименование расходного материала],MATCH(Расходка[[#This Row],[№]],Поиск_расходки[Индекс6],0)),"")</f>
        <v/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/>
      </c>
      <c r="AA71" s="199" t="str">
        <f>IFERROR(INDEX(Расходка[Наименование расходного материала],MATCH(Расходка[[#This Row],[№]],Поиск_расходки[Индекс10],0)),"")</f>
        <v/>
      </c>
      <c r="AB71" s="199" t="str">
        <f>IFERROR(INDEX(Расходка[Наименование расходного материала],MATCH(Расходка[[#This Row],[№]],Поиск_расходки[Индекс11],0)),"")</f>
        <v/>
      </c>
      <c r="AC71" s="199" t="str">
        <f>IFERROR(INDEX(Расходка[Наименование расходного материала],MATCH(Расходка[[#This Row],[№]],Поиск_расходки[Индекс12],0)),"")</f>
        <v/>
      </c>
      <c r="AD71" s="199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E25" sqref="E2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124</v>
      </c>
      <c r="B5" t="s">
        <v>121</v>
      </c>
      <c r="C5" s="251" t="str">
        <f>CONCATENATE(A5,B5)</f>
        <v>И/О заведующего отделения: А.Ф. Паращенко</v>
      </c>
      <c r="E5" t="s">
        <v>170</v>
      </c>
    </row>
    <row r="6" spans="1:5">
      <c r="A6" t="s">
        <v>108</v>
      </c>
      <c r="B6" t="s">
        <v>118</v>
      </c>
      <c r="C6" t="str">
        <f t="shared" si="0"/>
        <v>Оператор: В.В. Анохин</v>
      </c>
      <c r="E6" t="s">
        <v>303</v>
      </c>
    </row>
    <row r="7" spans="1:5">
      <c r="A7" t="s">
        <v>108</v>
      </c>
      <c r="B7" t="s">
        <v>116</v>
      </c>
      <c r="C7" t="str">
        <f t="shared" si="0"/>
        <v xml:space="preserve">Оператор: А.В. Воронков </v>
      </c>
      <c r="E7" t="s">
        <v>180</v>
      </c>
    </row>
    <row r="8" spans="1:5">
      <c r="A8" t="s">
        <v>108</v>
      </c>
      <c r="B8" t="s">
        <v>119</v>
      </c>
      <c r="C8" t="str">
        <f t="shared" si="0"/>
        <v>Оператор: И.Н. Зимин</v>
      </c>
      <c r="E8" t="s">
        <v>181</v>
      </c>
    </row>
    <row r="9" spans="1:5">
      <c r="A9" t="s">
        <v>108</v>
      </c>
      <c r="B9" t="s">
        <v>107</v>
      </c>
      <c r="C9" t="str">
        <f t="shared" si="0"/>
        <v xml:space="preserve">Оператор: Д.В. Карчевский </v>
      </c>
      <c r="E9" t="s">
        <v>182</v>
      </c>
    </row>
    <row r="10" spans="1:5">
      <c r="A10" t="s">
        <v>108</v>
      </c>
      <c r="B10" t="s">
        <v>109</v>
      </c>
      <c r="C10" t="str">
        <f t="shared" si="0"/>
        <v xml:space="preserve">Оператор: В.Л. Мартынко </v>
      </c>
      <c r="E10" t="s">
        <v>183</v>
      </c>
    </row>
    <row r="11" spans="1:5">
      <c r="A11" t="s">
        <v>108</v>
      </c>
      <c r="B11" t="s">
        <v>114</v>
      </c>
      <c r="C11" t="str">
        <f t="shared" si="0"/>
        <v xml:space="preserve">Оператор: А.С. Меренков </v>
      </c>
      <c r="E11" t="s">
        <v>184</v>
      </c>
    </row>
    <row r="12" spans="1:5">
      <c r="A12" t="s">
        <v>108</v>
      </c>
      <c r="B12" t="s">
        <v>117</v>
      </c>
      <c r="C12" t="str">
        <f t="shared" si="0"/>
        <v xml:space="preserve">Оператор: О.В. Мещеряков </v>
      </c>
    </row>
    <row r="13" spans="1:5">
      <c r="A13" t="s">
        <v>108</v>
      </c>
      <c r="B13" t="s">
        <v>115</v>
      </c>
      <c r="C13" t="str">
        <f t="shared" si="0"/>
        <v xml:space="preserve">Оператор: И.А. Московский </v>
      </c>
    </row>
    <row r="14" spans="1:5">
      <c r="A14" t="s">
        <v>108</v>
      </c>
      <c r="B14" t="s">
        <v>121</v>
      </c>
      <c r="C14" t="str">
        <f>CONCATENATE(A14,B14)</f>
        <v>Оператор: А.Ф. Паращенко</v>
      </c>
    </row>
    <row r="15" spans="1:5">
      <c r="A15" t="s">
        <v>108</v>
      </c>
      <c r="B15" t="s">
        <v>110</v>
      </c>
      <c r="C15" t="str">
        <f t="shared" si="0"/>
        <v xml:space="preserve">Оператор: А.С. Щербаков </v>
      </c>
    </row>
    <row r="16" spans="1:5">
      <c r="A16" t="s">
        <v>120</v>
      </c>
      <c r="B16" t="s">
        <v>122</v>
      </c>
      <c r="C16" t="str">
        <f t="shared" si="0"/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366</v>
      </c>
    </row>
    <row r="39" spans="1:2">
      <c r="A39" t="s">
        <v>170</v>
      </c>
      <c r="B39" t="s">
        <v>510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507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371</v>
      </c>
    </row>
    <row r="55" spans="1:2">
      <c r="A55" t="s">
        <v>303</v>
      </c>
      <c r="B55" t="s">
        <v>367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369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2023-11-21T14:18:26Z</cp:lastPrinted>
  <dcterms:created xsi:type="dcterms:W3CDTF">2015-06-05T18:19:34Z</dcterms:created>
  <dcterms:modified xsi:type="dcterms:W3CDTF">2023-11-21T14:26:37Z</dcterms:modified>
</cp:coreProperties>
</file>