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" l="1"/>
  <c r="E73" i="1"/>
  <c r="E74" i="1"/>
  <c r="E75" i="1"/>
  <c r="F72" i="1"/>
  <c r="F73" i="1"/>
  <c r="F74" i="1"/>
  <c r="F75" i="1"/>
  <c r="G72" i="1"/>
  <c r="G73" i="1"/>
  <c r="G74" i="1"/>
  <c r="G75" i="1"/>
  <c r="H72" i="1"/>
  <c r="H73" i="1"/>
  <c r="H74" i="1"/>
  <c r="H75" i="1"/>
  <c r="I72" i="1"/>
  <c r="I73" i="1"/>
  <c r="I74" i="1"/>
  <c r="I75" i="1"/>
  <c r="J72" i="1"/>
  <c r="J73" i="1"/>
  <c r="J74" i="1"/>
  <c r="J75" i="1"/>
  <c r="K72" i="1"/>
  <c r="K73" i="1"/>
  <c r="K74" i="1"/>
  <c r="K75" i="1"/>
  <c r="L72" i="1"/>
  <c r="L73" i="1"/>
  <c r="L74" i="1"/>
  <c r="L75" i="1"/>
  <c r="M72" i="1"/>
  <c r="M73" i="1"/>
  <c r="M74" i="1"/>
  <c r="M75" i="1"/>
  <c r="N72" i="1"/>
  <c r="N73" i="1"/>
  <c r="N74" i="1"/>
  <c r="N75" i="1"/>
  <c r="O72" i="1"/>
  <c r="O73" i="1"/>
  <c r="O74" i="1"/>
  <c r="O75" i="1"/>
  <c r="P72" i="1"/>
  <c r="P73" i="1"/>
  <c r="P74" i="1"/>
  <c r="P75" i="1"/>
  <c r="Q72" i="1"/>
  <c r="Q73" i="1"/>
  <c r="Q74" i="1"/>
  <c r="Q75" i="1"/>
  <c r="R72" i="1"/>
  <c r="R73" i="1"/>
  <c r="R74" i="1"/>
  <c r="R75" i="1"/>
  <c r="S72" i="1"/>
  <c r="S73" i="1"/>
  <c r="S74" i="1"/>
  <c r="S75" i="1"/>
  <c r="T72" i="1"/>
  <c r="T73" i="1"/>
  <c r="T74" i="1"/>
  <c r="T75" i="1"/>
  <c r="U72" i="1"/>
  <c r="U73" i="1"/>
  <c r="U74" i="1"/>
  <c r="U75" i="1"/>
  <c r="V72" i="1"/>
  <c r="V73" i="1"/>
  <c r="V74" i="1"/>
  <c r="V75" i="1"/>
  <c r="W72" i="1"/>
  <c r="W73" i="1"/>
  <c r="W74" i="1"/>
  <c r="W75" i="1"/>
  <c r="X73" i="1"/>
  <c r="X74" i="1"/>
  <c r="X75" i="1"/>
  <c r="Y72" i="1"/>
  <c r="Y73" i="1"/>
  <c r="Y74" i="1"/>
  <c r="Y75" i="1"/>
  <c r="Z72" i="1"/>
  <c r="Z73" i="1"/>
  <c r="Z74" i="1"/>
  <c r="Z75" i="1"/>
  <c r="AA72" i="1"/>
  <c r="AA73" i="1"/>
  <c r="AA74" i="1"/>
  <c r="AA75" i="1"/>
  <c r="AB72" i="1"/>
  <c r="AB73" i="1"/>
  <c r="AB74" i="1"/>
  <c r="AB75" i="1"/>
  <c r="AC72" i="1"/>
  <c r="AC73" i="1"/>
  <c r="AC74" i="1"/>
  <c r="AC75" i="1"/>
  <c r="AD72" i="1"/>
  <c r="AD73" i="1"/>
  <c r="AD74" i="1"/>
  <c r="AD75" i="1"/>
  <c r="A16" i="3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E69" i="1" l="1"/>
  <c r="E70" i="1"/>
  <c r="F69" i="1"/>
  <c r="F70" i="1"/>
  <c r="G70" i="1"/>
  <c r="H70" i="1"/>
  <c r="I70" i="1"/>
  <c r="J70" i="1"/>
  <c r="K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N18" i="1"/>
  <c r="N19" i="1" s="1"/>
  <c r="J19" i="1"/>
  <c r="J20" i="1" s="1"/>
  <c r="J21" i="1" s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AC68" i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C70" i="1" l="1"/>
  <c r="P70" i="1"/>
  <c r="AC69" i="1"/>
  <c r="E67" i="1"/>
  <c r="AD62" i="1"/>
  <c r="Q63" i="1"/>
  <c r="Q64" i="1" s="1"/>
  <c r="Q65" i="1" s="1"/>
  <c r="Q66" i="1" s="1"/>
  <c r="AB59" i="1"/>
  <c r="O61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56" i="1"/>
  <c r="E68" i="1"/>
  <c r="Q67" i="1"/>
  <c r="AD66" i="1"/>
  <c r="AD67" i="1"/>
  <c r="AD21" i="1"/>
  <c r="AD19" i="1"/>
  <c r="AD64" i="1"/>
  <c r="AD65" i="1"/>
  <c r="AD63" i="1"/>
  <c r="AB61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O66" i="1" s="1"/>
  <c r="R64" i="1"/>
  <c r="R71" i="1"/>
  <c r="R60" i="1"/>
  <c r="R57" i="1"/>
  <c r="R62" i="1"/>
  <c r="R69" i="1"/>
  <c r="R58" i="1"/>
  <c r="R63" i="1"/>
  <c r="R59" i="1"/>
  <c r="R56" i="1"/>
  <c r="R66" i="1"/>
  <c r="R68" i="1"/>
  <c r="R67" i="1"/>
  <c r="R65" i="1"/>
  <c r="R61" i="1"/>
  <c r="R70" i="1"/>
  <c r="Q68" i="1"/>
  <c r="AB66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4" i="1" l="1"/>
  <c r="AB65" i="1"/>
  <c r="AB67" i="1"/>
  <c r="O67" i="1"/>
  <c r="AB56" i="1"/>
  <c r="Q69" i="1"/>
  <c r="AD68" i="1"/>
  <c r="O68" i="1"/>
  <c r="O69" i="1" s="1"/>
  <c r="O70" i="1" s="1"/>
  <c r="AB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D70" i="1" l="1"/>
  <c r="Q70" i="1"/>
  <c r="AD69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56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H66" i="1" s="1"/>
  <c r="H67" i="1" s="1"/>
  <c r="H68" i="1" s="1"/>
  <c r="J67" i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9" i="1" l="1"/>
  <c r="U64" i="1" s="1"/>
  <c r="U39" i="1"/>
  <c r="U46" i="1"/>
  <c r="U47" i="1"/>
  <c r="U56" i="1"/>
  <c r="U49" i="1"/>
  <c r="U62" i="1"/>
  <c r="U66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5" i="1"/>
  <c r="U67" i="1"/>
  <c r="U69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U68" i="1" l="1"/>
  <c r="U61" i="1"/>
  <c r="U42" i="1"/>
  <c r="U53" i="1"/>
  <c r="U41" i="1"/>
  <c r="U70" i="1"/>
  <c r="U71" i="1"/>
  <c r="U44" i="1"/>
  <c r="U58" i="1"/>
  <c r="J69" i="1"/>
  <c r="W71" i="1" s="1"/>
  <c r="I67" i="1"/>
  <c r="I68" i="1" s="1"/>
  <c r="W70" i="1"/>
  <c r="W47" i="1"/>
  <c r="W60" i="1"/>
  <c r="W43" i="1"/>
  <c r="W66" i="1"/>
  <c r="W56" i="1"/>
  <c r="W59" i="1"/>
  <c r="W53" i="1"/>
  <c r="W61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W69" i="1" l="1"/>
  <c r="W42" i="1"/>
  <c r="W40" i="1"/>
  <c r="W57" i="1"/>
  <c r="W52" i="1"/>
  <c r="W54" i="1"/>
  <c r="W65" i="1"/>
  <c r="W58" i="1"/>
  <c r="W51" i="1"/>
  <c r="W45" i="1"/>
  <c r="W63" i="1"/>
  <c r="W48" i="1"/>
  <c r="W55" i="1"/>
  <c r="W64" i="1"/>
  <c r="W62" i="1"/>
  <c r="W49" i="1"/>
  <c r="W41" i="1"/>
  <c r="W50" i="1"/>
  <c r="W44" i="1"/>
  <c r="W39" i="1"/>
  <c r="W46" i="1"/>
  <c r="W67" i="1"/>
  <c r="W68" i="1"/>
  <c r="I69" i="1"/>
  <c r="V51" i="1" s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41" i="1" l="1"/>
  <c r="V60" i="1"/>
  <c r="V39" i="1"/>
  <c r="V67" i="1"/>
  <c r="V64" i="1"/>
  <c r="V59" i="1"/>
  <c r="V69" i="1"/>
  <c r="V71" i="1"/>
  <c r="V68" i="1"/>
  <c r="V48" i="1"/>
  <c r="V54" i="1"/>
  <c r="V49" i="1"/>
  <c r="V45" i="1"/>
  <c r="V46" i="1"/>
  <c r="V58" i="1"/>
  <c r="V57" i="1"/>
  <c r="V62" i="1"/>
  <c r="V42" i="1"/>
  <c r="V53" i="1"/>
  <c r="V40" i="1"/>
  <c r="V56" i="1"/>
  <c r="V61" i="1"/>
  <c r="V43" i="1"/>
  <c r="V66" i="1"/>
  <c r="V44" i="1"/>
  <c r="V55" i="1"/>
  <c r="V63" i="1"/>
  <c r="V52" i="1"/>
  <c r="V50" i="1"/>
  <c r="V65" i="1"/>
  <c r="V47" i="1"/>
  <c r="V70" i="1"/>
  <c r="S2" i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6" i="1" l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7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8" i="1" l="1"/>
  <c r="K68" i="1"/>
  <c r="K69" i="1" s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X71" i="1" l="1"/>
  <c r="X72" i="1"/>
  <c r="S67" i="1"/>
  <c r="S71" i="1"/>
  <c r="S68" i="1"/>
  <c r="S58" i="1"/>
  <c r="X70" i="1"/>
  <c r="X67" i="1"/>
  <c r="X65" i="1"/>
  <c r="X56" i="1"/>
  <c r="X60" i="1"/>
  <c r="X61" i="1"/>
  <c r="X58" i="1"/>
  <c r="X54" i="1"/>
  <c r="X53" i="1"/>
  <c r="X49" i="1"/>
  <c r="X48" i="1"/>
  <c r="X52" i="1"/>
  <c r="X39" i="1"/>
  <c r="X47" i="1"/>
  <c r="X42" i="1"/>
  <c r="X66" i="1"/>
  <c r="X64" i="1"/>
  <c r="X62" i="1"/>
  <c r="X59" i="1"/>
  <c r="X63" i="1"/>
  <c r="X57" i="1"/>
  <c r="X44" i="1"/>
  <c r="X46" i="1"/>
  <c r="X50" i="1"/>
  <c r="X45" i="1"/>
  <c r="X41" i="1"/>
  <c r="X43" i="1"/>
  <c r="X51" i="1"/>
  <c r="X40" i="1"/>
  <c r="X55" i="1"/>
  <c r="X68" i="1"/>
  <c r="S51" i="1"/>
  <c r="S49" i="1"/>
  <c r="S63" i="1"/>
  <c r="S46" i="1"/>
  <c r="S40" i="1"/>
  <c r="S62" i="1"/>
  <c r="S52" i="1"/>
  <c r="S53" i="1"/>
  <c r="S39" i="1"/>
  <c r="S60" i="1"/>
  <c r="S44" i="1"/>
  <c r="S43" i="1"/>
  <c r="S59" i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32" i="1"/>
  <c r="S69" i="1"/>
  <c r="S64" i="1"/>
  <c r="S48" i="1"/>
  <c r="S45" i="1"/>
  <c r="S55" i="1"/>
  <c r="S41" i="1"/>
  <c r="S47" i="1"/>
  <c r="S3" i="1"/>
  <c r="S11" i="1"/>
  <c r="S12" i="1"/>
  <c r="S31" i="1"/>
  <c r="S8" i="1"/>
  <c r="S29" i="1"/>
  <c r="S10" i="1"/>
  <c r="S30" i="1"/>
  <c r="S61" i="1"/>
  <c r="S66" i="1"/>
  <c r="S50" i="1"/>
  <c r="S56" i="1"/>
  <c r="S42" i="1"/>
  <c r="S57" i="1"/>
  <c r="S4" i="1"/>
  <c r="S35" i="1"/>
  <c r="S6" i="1"/>
  <c r="S21" i="1"/>
  <c r="S25" i="1"/>
  <c r="S36" i="1"/>
  <c r="S13" i="1"/>
  <c r="S15" i="1"/>
  <c r="S20" i="1"/>
  <c r="S28" i="1"/>
  <c r="S65" i="1"/>
  <c r="S70" i="1"/>
  <c r="S54" i="1"/>
  <c r="X69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G61" i="1"/>
  <c r="AA62" i="1"/>
  <c r="AA61" i="1"/>
  <c r="AA60" i="1"/>
  <c r="AA59" i="1"/>
  <c r="AA58" i="1"/>
  <c r="AA63" i="1"/>
  <c r="AA57" i="1"/>
  <c r="AA29" i="1"/>
  <c r="AA53" i="1"/>
  <c r="AA11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M51" i="1"/>
  <c r="M52" i="1" s="1"/>
  <c r="M53" i="1" s="1"/>
  <c r="L50" i="1"/>
  <c r="AA68" i="1" l="1"/>
  <c r="N69" i="1"/>
  <c r="G63" i="1"/>
  <c r="T2" i="1" s="1"/>
  <c r="AA22" i="1"/>
  <c r="AA23" i="1"/>
  <c r="M54" i="1"/>
  <c r="M55" i="1" s="1"/>
  <c r="L51" i="1"/>
  <c r="L52" i="1" s="1"/>
  <c r="L53" i="1" s="1"/>
  <c r="AA69" i="1" l="1"/>
  <c r="N70" i="1"/>
  <c r="AA56" i="1" s="1"/>
  <c r="AA47" i="1"/>
  <c r="G64" i="1"/>
  <c r="M56" i="1"/>
  <c r="M57" i="1" s="1"/>
  <c r="L54" i="1"/>
  <c r="AA71" i="1" l="1"/>
  <c r="AA70" i="1"/>
  <c r="G65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66" i="1" l="1"/>
  <c r="G67" i="1" s="1"/>
  <c r="G68" i="1" s="1"/>
  <c r="L67" i="1"/>
  <c r="M61" i="1"/>
  <c r="G69" i="1" l="1"/>
  <c r="T43" i="1" s="1"/>
  <c r="T12" i="1"/>
  <c r="T14" i="1"/>
  <c r="L68" i="1"/>
  <c r="M62" i="1"/>
  <c r="Y52" i="1"/>
  <c r="Y53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T3" i="1" l="1"/>
  <c r="T53" i="1"/>
  <c r="T47" i="1"/>
  <c r="T39" i="1"/>
  <c r="T45" i="1"/>
  <c r="T42" i="1"/>
  <c r="T66" i="1"/>
  <c r="T71" i="1"/>
  <c r="T59" i="1"/>
  <c r="T13" i="1"/>
  <c r="T10" i="1"/>
  <c r="T26" i="1"/>
  <c r="T64" i="1"/>
  <c r="T9" i="1"/>
  <c r="T23" i="1"/>
  <c r="T62" i="1"/>
  <c r="T24" i="1"/>
  <c r="T68" i="1"/>
  <c r="T22" i="1"/>
  <c r="T58" i="1"/>
  <c r="T34" i="1"/>
  <c r="T8" i="1"/>
  <c r="T63" i="1"/>
  <c r="T30" i="1"/>
  <c r="T56" i="1"/>
  <c r="T67" i="1"/>
  <c r="T37" i="1"/>
  <c r="T48" i="1"/>
  <c r="T28" i="1"/>
  <c r="T29" i="1"/>
  <c r="T4" i="1"/>
  <c r="T19" i="1"/>
  <c r="T57" i="1"/>
  <c r="T38" i="1"/>
  <c r="Y68" i="1"/>
  <c r="L69" i="1"/>
  <c r="T69" i="1"/>
  <c r="T15" i="1"/>
  <c r="T46" i="1"/>
  <c r="T7" i="1"/>
  <c r="T6" i="1"/>
  <c r="T11" i="1"/>
  <c r="T40" i="1"/>
  <c r="T41" i="1"/>
  <c r="T18" i="1"/>
  <c r="T32" i="1"/>
  <c r="T25" i="1"/>
  <c r="T16" i="1"/>
  <c r="T61" i="1"/>
  <c r="T55" i="1"/>
  <c r="T21" i="1"/>
  <c r="T70" i="1"/>
  <c r="T27" i="1"/>
  <c r="T44" i="1"/>
  <c r="T52" i="1"/>
  <c r="T33" i="1"/>
  <c r="T17" i="1"/>
  <c r="T50" i="1"/>
  <c r="T49" i="1"/>
  <c r="T31" i="1"/>
  <c r="T54" i="1"/>
  <c r="T60" i="1"/>
  <c r="T20" i="1"/>
  <c r="T51" i="1"/>
  <c r="T36" i="1"/>
  <c r="T5" i="1"/>
  <c r="T35" i="1"/>
  <c r="T65" i="1"/>
  <c r="Y22" i="1"/>
  <c r="Y67" i="1"/>
  <c r="Y65" i="1"/>
  <c r="Y61" i="1"/>
  <c r="Y63" i="1"/>
  <c r="Y20" i="1"/>
  <c r="Y64" i="1"/>
  <c r="Y58" i="1"/>
  <c r="Y59" i="1"/>
  <c r="Y62" i="1"/>
  <c r="Y57" i="1"/>
  <c r="Y60" i="1"/>
  <c r="Y66" i="1"/>
  <c r="Y69" i="1"/>
  <c r="M63" i="1"/>
  <c r="M64" i="1" s="1"/>
  <c r="M65" i="1" s="1"/>
  <c r="M66" i="1" s="1"/>
  <c r="Z4" i="1"/>
  <c r="Z38" i="1"/>
  <c r="Z24" i="1"/>
  <c r="Z29" i="1"/>
  <c r="Z6" i="1"/>
  <c r="Z17" i="1"/>
  <c r="Z31" i="1"/>
  <c r="Z13" i="1"/>
  <c r="Z12" i="1"/>
  <c r="Z49" i="1"/>
  <c r="Z21" i="1"/>
  <c r="Z46" i="1"/>
  <c r="Z27" i="1"/>
  <c r="Z33" i="1"/>
  <c r="Z48" i="1"/>
  <c r="Z53" i="1"/>
  <c r="Z36" i="1"/>
  <c r="Z32" i="1"/>
  <c r="Z25" i="1"/>
  <c r="Z26" i="1"/>
  <c r="Z41" i="1"/>
  <c r="Y47" i="1" l="1"/>
  <c r="L70" i="1"/>
  <c r="Y56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71" i="1" l="1"/>
  <c r="Y70" i="1"/>
  <c r="Z23" i="1"/>
  <c r="M68" i="1"/>
  <c r="Z22" i="1"/>
  <c r="Z47" i="1" l="1"/>
  <c r="M69" i="1"/>
  <c r="Z68" i="1"/>
  <c r="Z69" i="1"/>
  <c r="Z70" i="1" l="1"/>
  <c r="M70" i="1"/>
  <c r="Z71" i="1" s="1"/>
  <c r="Z56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<sst xmlns="http://schemas.openxmlformats.org/spreadsheetml/2006/main" count="875" uniqueCount="530">
  <si>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</si>
  <si>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</si>
  <si>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</si>
  <si>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</si>
  <si>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</si>
  <si>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</si>
  <si>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</si>
  <si>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</si>
  <si>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</si>
  <si>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</si>
  <si>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</si>
  <si>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</si>
  <si>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</si>
  <si>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</si>
  <si>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</si>
  <si>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</si>
  <si>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</si>
  <si>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</si>
  <si>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</si>
  <si>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</si>
  <si>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</si>
  <si>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</si>
  <si>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</si>
  <si>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</si>
  <si>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</si>
  <si>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</si>
  <si>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</si>
  <si>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</si>
  <si>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</si>
  <si>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</si>
  <si>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</si>
  <si>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</si>
  <si>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</si>
  <si>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</si>
  <si>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</si>
  <si>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</si>
  <si>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</si>
  <si>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</si>
  <si>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</si>
  <si>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</si>
  <si>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</si>
  <si>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</si>
  <si>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</si>
  <si>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</si>
  <si>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</si>
  <si>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</si>
  <si>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</si>
  <si>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</si>
  <si>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</si>
  <si>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</si>
  <si>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</si>
  <si>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</si>
  <si>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</si>
  <si>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</si>
  <si>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</si>
  <si>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</si>
  <si>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</si>
  <si>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</si>
  <si>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</si>
  <si>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</si>
  <si>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</si>
  <si>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</si>
  <si>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</si>
  <si>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</si>
  <si>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</si>
  <si>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</si>
  <si>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</si>
  <si>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</si>
  <si>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</si>
  <si>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</si>
  <si>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</si>
  <si>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</si>
  <si>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</si>
  <si>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</si>
  <si>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</si>
  <si>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</si>
  <si>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</si>
  <si>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</si>
  <si>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</si>
  <si>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</si>
  <si>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</si>
  <si>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</si>
  <si>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</si>
  <si>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</si>
  <si>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</si>
  <si>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</si>
  <si>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</si>
  <si>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</si>
  <si>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</si>
  <si>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</si>
  <si>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</si>
  <si>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</si>
  <si>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</si>
  <si>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</si>
  <si>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</si>
  <si>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</si>
  <si>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</si>
  <si>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</si>
  <si>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</si>
  <si>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</si>
  <si>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</si>
  <si>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</si>
  <si>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</si>
  <si>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</si>
  <si>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</si>
  <si>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</si>
  <si>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</si>
  <si>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</si>
  <si>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</si>
  <si>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</si>
  <si>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</si>
  <si>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</si>
  <si>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</si>
  <si>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</si>
  <si>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</si>
  <si>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</si>
  <si>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</si>
  <si>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</si>
  <si>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</si>
  <si>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</si>
  <si>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</si>
  <si>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</si>
  <si>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</si>
  <si>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</si>
  <si>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</si>
  <si>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</si>
  <si>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</si>
  <si>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</si>
  <si>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</si>
  <si>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</si>
  <si>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</si>
  <si>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</si>
  <si>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</si>
  <si>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</si>
  <si>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</si>
  <si>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</si>
  <si>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</si>
  <si>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</si>
  <si>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</si>
  <si>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</si>
  <si>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</si>
  <si>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</si>
  <si>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</si>
  <si>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</si>
  <si>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</si>
  <si>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</si>
  <si>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</si>
  <si>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</si>
  <si>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</si>
  <si>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</si>
  <si>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</si>
  <si>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</si>
  <si>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</si>
  <si>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</si>
  <si>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</si>
  <si>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</si>
  <si>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</si>
  <si>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</si>
  <si>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</si>
  <si>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</si>
  <si>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</si>
  <si>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</si>
  <si>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</si>
  <si>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</si>
  <si>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</si>
  <si>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</si>
  <si>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</si>
  <si>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</si>
  <si>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</si>
  <si>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</si>
  <si>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</si>
  <si>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</si>
  <si>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</si>
  <si>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</si>
  <si>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</si>
  <si>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</si>
  <si>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</si>
  <si>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</si>
  <si>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</si>
  <si>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</si>
  <si>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</si>
  <si>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</si>
  <si>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</si>
  <si>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</si>
  <si>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</si>
  <si>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</si>
  <si>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</si>
  <si>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</si>
  <si>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</si>
  <si>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</si>
  <si>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</si>
  <si>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</si>
  <si>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</si>
  <si>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</si>
  <si>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</si>
  <si>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</si>
  <si>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</si>
  <si>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</si>
  <si>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</si>
  <si>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</si>
  <si>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</si>
  <si>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</si>
  <si>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</si>
  <si>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</si>
  <si>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</si>
  <si>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</si>
  <si>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</si>
  <si>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</si>
  <si>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</si>
  <si>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</si>
  <si>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</si>
  <si>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</si>
  <si>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</si>
  <si>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</si>
  <si>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</si>
  <si>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</si>
  <si>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</si>
  <si>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</si>
  <si>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</si>
  <si>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</si>
  <si>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</si>
  <si>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</si>
  <si>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</si>
  <si>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</si>
  <si>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</si>
  <si>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</si>
  <si>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</si>
  <si>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</si>
  <si>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</si>
  <si>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</si>
  <si>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</si>
  <si>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</si>
  <si>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</si>
  <si>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</si>
  <si>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</si>
  <si>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</si>
  <si>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</si>
  <si>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</si>
  <si>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</si>
  <si>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</si>
  <si>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</si>
  <si>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</si>
  <si>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</si>
  <si>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</si>
  <si>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</si>
  <si>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</si>
  <si>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</si>
  <si>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</si>
  <si>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</si>
  <si>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</si>
  <si>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</si>
  <si>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</si>
  <si>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</si>
  <si>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</si>
  <si>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</si>
  <si>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</si>
  <si>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</si>
  <si>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</si>
  <si>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</si>
  <si>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</si>
  <si>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</si>
  <si>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</si>
  <si>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</si>
  <si>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</si>
  <si>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</si>
  <si>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</si>
  <si>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</si>
  <si>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</si>
  <si>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</si>
  <si>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</si>
  <si>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</si>
  <si>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</si>
  <si>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</si>
  <si>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</si>
  <si>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</si>
  <si>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</si>
  <si>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</si>
  <si>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</si>
  <si>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</si>
  <si>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</si>
  <si>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</si>
  <si>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</si>
  <si>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</si>
  <si>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</si>
  <si>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</si>
  <si>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</si>
  <si>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</si>
  <si>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</si>
  <si>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</si>
  <si>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</si>
  <si>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</si>
  <si>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</si>
  <si>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</si>
  <si>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</si>
  <si>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</si>
  <si>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</si>
  <si>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</si>
  <si>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</si>
  <si>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</si>
  <si>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</si>
  <si>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</si>
  <si>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</si>
  <si>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</si>
  <si>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</si>
  <si>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</si>
  <si>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</si>
  <si>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</si>
  <si>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</si>
  <si>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</si>
  <si>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</si>
  <si>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</si>
  <si>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</si>
  <si>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</si>
  <si>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</si>
  <si>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</si>
  <si>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</si>
  <si>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</si>
  <si>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</si>
  <si>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</si>
  <si>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</si>
  <si>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</si>
  <si>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</si>
  <si>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</si>
  <si>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</si>
  <si>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</si>
  <si>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</si>
  <si>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</si>
  <si>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</si>
  <si>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</si>
  <si>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</si>
  <si>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</si>
  <si>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</si>
  <si>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</si>
  <si>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</si>
  <si>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</si>
  <si>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</si>
  <si>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</si>
  <si>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</si>
  <si>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</si>
  <si>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</si>
  <si>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</si>
  <si>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</si>
  <si>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</si>
  <si>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</si>
  <si>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</si>
  <si>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</si>
  <si>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</si>
  <si>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</si>
  <si>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</si>
  <si>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</si>
  <si>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</si>
  <si>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</si>
  <si>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</si>
  <si>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</si>
  <si>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</si>
  <si>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</si>
  <si>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</si>
  <si>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</si>
  <si>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</si>
  <si>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</si>
  <si>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</si>
  <si>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</si>
  <si>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</si>
  <si>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</si>
  <si>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</si>
  <si>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</si>
  <si>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</si>
  <si>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</si>
  <si>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</si>
  <si>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</si>
  <si>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</si>
  <si>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</si>
  <si>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</si>
  <si>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</si>
  <si>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</si>
  <si>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</si>
  <si>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</si>
  <si>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</si>
  <si>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</si>
  <si>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</si>
  <si>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</si>
  <si>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</si>
  <si>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</si>
  <si>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</si>
  <si>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</si>
  <si>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</si>
  <si>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</si>
  <si>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</si>
  <si>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</si>
  <si>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</si>
  <si>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</si>
  <si>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</si>
  <si>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</si>
  <si>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</si>
  <si>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</si>
  <si>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</si>
  <si>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</si>
  <si>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</si>
  <si>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</si>
  <si>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</si>
  <si>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</si>
  <si>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</si>
  <si>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</si>
  <si>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</si>
  <si>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</si>
  <si>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</si>
  <si>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</si>
  <si>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</si>
  <si>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</si>
  <si>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</si>
  <si>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</si>
  <si>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</si>
  <si>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</si>
  <si>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</si>
  <si>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</si>
  <si>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</si>
  <si>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</si>
  <si>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</si>
  <si>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</si>
  <si>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</si>
  <si>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</si>
  <si>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</si>
  <si>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</si>
  <si>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</si>
  <si>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</si>
  <si>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</si>
  <si>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</si>
  <si>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</si>
  <si>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</si>
  <si>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</si>
  <si>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</si>
  <si>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</si>
  <si>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</si>
  <si>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</si>
  <si>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</si>
  <si>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</si>
  <si>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</si>
  <si>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</si>
  <si>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</si>
  <si>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</si>
  <si>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</si>
  <si>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</si>
  <si>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</si>
  <si>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</si>
  <si>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</si>
  <si>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</si>
  <si>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</si>
  <si>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</si>
  <si>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</si>
  <si>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</si>
  <si>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</si>
  <si>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</si>
  <si>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</si>
  <si>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</si>
  <si>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</si>
  <si>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</si>
  <si>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</si>
  <si>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</si>
  <si>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</si>
  <si>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</si>
  <si>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</si>
  <si>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</si>
  <si>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</si>
  <si>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</si>
  <si>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</si>
  <si>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</si>
  <si>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</si>
  <si>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</si>
  <si>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</si>
  <si>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</si>
  <si>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</si>
  <si>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</si>
  <si>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</si>
  <si>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</si>
  <si>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</si>
  <si>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</si>
  <si>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</si>
  <si>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</si>
  <si>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</si>
  <si>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</si>
  <si>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</si>
  <si>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</si>
  <si>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</si>
  <si>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</si>
  <si>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</si>
  <si>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</si>
  <si>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</si>
  <si>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</si>
  <si>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</si>
  <si>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</si>
  <si>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</si>
  <si>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</si>
  <si>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</si>
  <si>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</si>
  <si>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</si>
  <si>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</si>
  <si>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</si>
  <si>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</si>
  <si>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</si>
  <si>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</si>
  <si>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</si>
  <si>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</si>
  <si>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</si>
  <si>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</si>
  <si>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</si>
  <si>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</si>
  <si>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</si>
  <si>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</si>
  <si>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</si>
  <si>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</si>
  <si>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</si>
  <si>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</si>
  <si>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</si>
  <si>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</si>
  <si>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</si>
  <si>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</si>
  <si>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</si>
  <si>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</si>
  <si>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Совместно с д/кардиологом: с учетом данных клиники, ЭКГ и КАГ, рекомендовано ЧТКА ПМЖА.</t>
  </si>
  <si>
    <t>Кобиков С.И.</t>
  </si>
  <si>
    <t>28:36</t>
  </si>
  <si>
    <t>кальциноз. Стеноз устья до 40%, стеноз дист/3 до 40%.</t>
  </si>
  <si>
    <t xml:space="preserve">Сбалансированный </t>
  </si>
  <si>
    <t>неровности контуров проксимального и среднего сегментов, стеноз проксимальной трети ВТК 80%. Антеградный кровоток TIMI III</t>
  </si>
  <si>
    <t>выраженный кальциноз на протяжении проксимального и среднего сегментов. Стеноз устья 50%, кальцинированныые стенозы на протяжении пркосимального сегмента до 50%, тотальная окклюзия на уровне среднего сегмента. Антеградный кровоток TIMI 0. Межсистемные умеренные коллатерали из ВОК в дистальный и средний сегменты ПНА.</t>
  </si>
  <si>
    <t>стеноз проксимального сегмента 80%, ХТО на уровне среднего сегмента. Антеградный кровоток TIMI 0.  Межсистемныевыраженные  коллатерали из ЛЖВ ОА  в дистальные сегменты ЗМЖВ и ЗБВ.</t>
  </si>
  <si>
    <t>250 ml</t>
  </si>
  <si>
    <t>Проводник коронарный  0,8 g, Angioline</t>
  </si>
  <si>
    <t>DES, Metafor</t>
  </si>
  <si>
    <r>
      <t xml:space="preserve">Устье ЛКА катетеризировано проводниковым катетером </t>
    </r>
    <r>
      <rPr>
        <b/>
        <sz val="10.5"/>
        <color theme="1"/>
        <rFont val="Times New Roman"/>
        <family val="1"/>
        <charset val="204"/>
      </rPr>
      <t>Launcher EBU  3,5 6Fr</t>
    </r>
    <r>
      <rPr>
        <sz val="10.5"/>
        <color theme="1"/>
        <rFont val="Times New Roman"/>
        <family val="1"/>
        <charset val="204"/>
      </rPr>
      <t xml:space="preserve">. Коронарный проводник </t>
    </r>
    <r>
      <rPr>
        <b/>
        <sz val="10.5"/>
        <color theme="1"/>
        <rFont val="Times New Roman"/>
        <family val="1"/>
        <charset val="204"/>
      </rPr>
      <t xml:space="preserve">AngioLaine 0,8 </t>
    </r>
    <r>
      <rPr>
        <sz val="10.5"/>
        <color theme="1"/>
        <rFont val="Times New Roman"/>
        <family val="1"/>
        <charset val="204"/>
      </rPr>
      <t xml:space="preserve">с техническими трудностями удалось провести за зону тотальной окклюзии в дистальный сегмент ПНА.  С техническими трудностями из-за кальциноза и умеренной извитости среднего сегмента удалось выполнить баллонную ангиопластику БК Колибри 1.5-15 и Колибри 2.0 мм. На контрольных сьемках артерия реканализована, определяется линейная диссекция на протяжении среднего сегмента. Предприняты попытки проведения стента DES </t>
    </r>
    <r>
      <rPr>
        <b/>
        <sz val="10.5"/>
        <color theme="1"/>
        <rFont val="Times New Roman"/>
        <family val="1"/>
        <charset val="204"/>
      </rPr>
      <t>DES Metafor 2,5-24 мм</t>
    </r>
    <r>
      <rPr>
        <sz val="10.5"/>
        <color theme="1"/>
        <rFont val="Times New Roman"/>
        <family val="1"/>
        <charset val="204"/>
      </rPr>
      <t xml:space="preserve"> в зону среднего сегмента, попытки не удачны, оптимально позиционировать стент не удалось. Стент не имплантирован.  Принято решение выполнить ангиопластику среднего и проксимального сегмента БК Колибри 2.5-15, давлением до 14-16 атм. Предприняты повторные попытки проведения стента в зону среднего сегмента, попытки не удачны, оптимально позиционировать стент не удалось. Стент не имплантирован.  На контрольных съемках диссекция в меньшей степени, редидуальные стенозы на протяжении среднего сегмента 50%, вазоспазм дистального сегмента, антеградный кровоток по ПНА восстановлен до TIMI III. Ангиографический результат удовлетворительный. Пациент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</si>
</sst>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9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22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169" fontId="0" fillId="0" borderId="0" xfId="0" applyNumberFormat="1" applyAlignment="1">
      <alignment horizontal="left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  <xf numFmtId="0" fontId="0" fillId="10" borderId="0" xfId="0" applyFill="1" applyAlignment="1">
      <alignment horizontal="left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2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5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O17" sqref="O14:Q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0" t="s">
        <v>213</v>
      </c>
      <c r="B6" s="211"/>
      <c r="C6" s="211"/>
      <c r="D6" s="211"/>
      <c r="E6" s="211"/>
      <c r="F6" s="211"/>
      <c r="G6" s="211"/>
      <c r="H6" s="21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45242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0.4375</v>
      </c>
      <c r="C9" s="54"/>
      <c r="D9" s="95" t="s">
        <v>172</v>
      </c>
      <c r="E9" s="93"/>
      <c r="F9" s="93"/>
      <c r="G9" s="23" t="s">
        <v>369</v>
      </c>
      <c r="H9" s="25" t="s">
        <v>163</v>
      </c>
    </row>
    <row r="10" spans="1:8" ht="15.6" customHeight="1" thickBot="1">
      <c r="A10" s="83" t="s">
        <v>194</v>
      </c>
      <c r="B10" s="84">
        <v>0.44444444444444442</v>
      </c>
      <c r="C10" s="55"/>
      <c r="D10" s="96" t="s">
        <v>173</v>
      </c>
      <c r="E10" s="94"/>
      <c r="F10" s="94"/>
      <c r="G10" s="24" t="s">
        <v>144</v>
      </c>
      <c r="H10" s="26"/>
    </row>
    <row r="11" spans="1:8" ht="18" thickTop="1" thickBot="1">
      <c r="A11" s="89" t="s">
        <v>192</v>
      </c>
      <c r="B11" s="90" t="s">
        <v>519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>
      <c r="A12" s="81" t="s">
        <v>8</v>
      </c>
      <c r="B12" s="82">
        <v>17327</v>
      </c>
      <c r="C12" s="12"/>
      <c r="D12" s="96" t="s">
        <v>303</v>
      </c>
      <c r="E12" s="94"/>
      <c r="F12" s="94"/>
      <c r="G12" s="24" t="s">
        <v>260</v>
      </c>
      <c r="H12" s="26"/>
    </row>
    <row r="13" spans="1:8" ht="15.75">
      <c r="A13" s="15" t="s">
        <v>10</v>
      </c>
      <c r="B13" s="30">
        <f>DATEDIF(B12,B8,"y")</f>
        <v>76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30979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520</v>
      </c>
    </row>
    <row r="16" spans="1:8" ht="15.6" customHeight="1">
      <c r="A16" s="15" t="s">
        <v>106</v>
      </c>
      <c r="B16" s="19" t="s">
        <v>491</v>
      </c>
      <c r="D16" s="36"/>
      <c r="E16" s="36"/>
      <c r="F16" s="36"/>
      <c r="G16" s="170" t="s">
        <v>407</v>
      </c>
      <c r="H16" s="168">
        <v>6180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11.741999999999999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513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3" t="s">
        <v>521</v>
      </c>
      <c r="C20" s="214"/>
      <c r="D20" s="214"/>
      <c r="E20" s="214"/>
      <c r="F20" s="214"/>
      <c r="G20" s="214"/>
      <c r="H20" s="215"/>
    </row>
    <row r="21" spans="1:8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>
      <c r="A22" s="59" t="s">
        <v>271</v>
      </c>
      <c r="B22" s="218" t="s">
        <v>524</v>
      </c>
      <c r="C22" s="218"/>
      <c r="D22" s="218"/>
      <c r="E22" s="218"/>
      <c r="F22" s="218"/>
      <c r="G22" s="218"/>
      <c r="H22" s="219"/>
    </row>
    <row r="23" spans="1:8" ht="14.45" customHeight="1">
      <c r="A23" s="38"/>
      <c r="B23" s="220"/>
      <c r="C23" s="220"/>
      <c r="D23" s="220"/>
      <c r="E23" s="220"/>
      <c r="F23" s="220"/>
      <c r="G23" s="220"/>
      <c r="H23" s="221"/>
    </row>
    <row r="24" spans="1:8" ht="14.45" customHeight="1">
      <c r="A24" s="60"/>
      <c r="B24" s="220"/>
      <c r="C24" s="220"/>
      <c r="D24" s="220"/>
      <c r="E24" s="220"/>
      <c r="F24" s="220"/>
      <c r="G24" s="220"/>
      <c r="H24" s="221"/>
    </row>
    <row r="25" spans="1:8" ht="14.45" customHeight="1">
      <c r="A25" s="38"/>
      <c r="B25" s="220"/>
      <c r="C25" s="220"/>
      <c r="D25" s="220"/>
      <c r="E25" s="220"/>
      <c r="F25" s="220"/>
      <c r="G25" s="220"/>
      <c r="H25" s="221"/>
    </row>
    <row r="26" spans="1:8" ht="14.45" customHeight="1">
      <c r="A26" s="40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59" t="s">
        <v>272</v>
      </c>
      <c r="B27" s="218" t="s">
        <v>523</v>
      </c>
      <c r="C27" s="218"/>
      <c r="D27" s="218"/>
      <c r="E27" s="218"/>
      <c r="F27" s="218"/>
      <c r="G27" s="218"/>
      <c r="H27" s="219"/>
    </row>
    <row r="28" spans="1:8" ht="15.6" customHeight="1">
      <c r="A28" s="38"/>
      <c r="B28" s="220"/>
      <c r="C28" s="220"/>
      <c r="D28" s="220"/>
      <c r="E28" s="220"/>
      <c r="F28" s="220"/>
      <c r="G28" s="220"/>
      <c r="H28" s="221"/>
    </row>
    <row r="29" spans="1:8" ht="14.45" customHeight="1">
      <c r="A29" s="38"/>
      <c r="B29" s="220"/>
      <c r="C29" s="220"/>
      <c r="D29" s="220"/>
      <c r="E29" s="220"/>
      <c r="F29" s="220"/>
      <c r="G29" s="220"/>
      <c r="H29" s="221"/>
    </row>
    <row r="30" spans="1:8" ht="14.45" customHeight="1">
      <c r="A30" s="32"/>
      <c r="B30" s="220"/>
      <c r="C30" s="220"/>
      <c r="D30" s="220"/>
      <c r="E30" s="220"/>
      <c r="F30" s="220"/>
      <c r="G30" s="220"/>
      <c r="H30" s="221"/>
    </row>
    <row r="31" spans="1:8" ht="14.45" customHeight="1">
      <c r="A31" s="33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59" t="s">
        <v>273</v>
      </c>
      <c r="B32" s="218" t="s">
        <v>525</v>
      </c>
      <c r="C32" s="218"/>
      <c r="D32" s="218"/>
      <c r="E32" s="218"/>
      <c r="F32" s="218"/>
      <c r="G32" s="218"/>
      <c r="H32" s="219"/>
    </row>
    <row r="33" spans="1:8" ht="14.45" customHeight="1">
      <c r="A33" s="38"/>
      <c r="B33" s="220"/>
      <c r="C33" s="220"/>
      <c r="D33" s="220"/>
      <c r="E33" s="220"/>
      <c r="F33" s="220"/>
      <c r="G33" s="220"/>
      <c r="H33" s="221"/>
    </row>
    <row r="34" spans="1:8" ht="15.6" customHeight="1">
      <c r="A34" s="38"/>
      <c r="B34" s="220"/>
      <c r="C34" s="220"/>
      <c r="D34" s="220"/>
      <c r="E34" s="220"/>
      <c r="F34" s="220"/>
      <c r="G34" s="220"/>
      <c r="H34" s="221"/>
    </row>
    <row r="35" spans="1:8" ht="14.45" customHeight="1">
      <c r="A35" s="38"/>
      <c r="B35" s="220"/>
      <c r="C35" s="220"/>
      <c r="D35" s="220"/>
      <c r="E35" s="220"/>
      <c r="F35" s="220"/>
      <c r="G35" s="220"/>
      <c r="H35" s="221"/>
    </row>
    <row r="36" spans="1:8" ht="15.6" customHeight="1">
      <c r="A36" s="38"/>
      <c r="B36" s="220"/>
      <c r="C36" s="220"/>
      <c r="D36" s="220"/>
      <c r="E36" s="220"/>
      <c r="F36" s="220"/>
      <c r="G36" s="220"/>
      <c r="H36" s="221"/>
    </row>
    <row r="37" spans="1:8" ht="14.45" customHeight="1">
      <c r="A37" s="38"/>
      <c r="D37" s="206" t="str">
        <f>IF($A$6=Вмешательства!$D$3,Вмешательства!$F$18,"")</f>
        <v/>
      </c>
      <c r="E37" s="206"/>
      <c r="F37" s="120"/>
      <c r="G37" s="120"/>
      <c r="H37" s="124"/>
    </row>
    <row r="38" spans="1:8" ht="14.45" customHeight="1">
      <c r="A38" s="38"/>
      <c r="C38" s="125"/>
      <c r="D38" s="207"/>
      <c r="E38" s="208"/>
      <c r="F38" s="208"/>
      <c r="G38" s="208"/>
      <c r="H38" s="209"/>
    </row>
    <row r="39" spans="1:8" ht="14.45" customHeight="1">
      <c r="A39" s="35"/>
      <c r="B39" s="120"/>
      <c r="C39" s="125"/>
      <c r="D39" s="208"/>
      <c r="E39" s="208"/>
      <c r="F39" s="208"/>
      <c r="G39" s="208"/>
      <c r="H39" s="209"/>
    </row>
    <row r="40" spans="1:8" ht="14.45" customHeight="1">
      <c r="A40" s="35"/>
      <c r="B40" s="120"/>
      <c r="C40" s="125"/>
      <c r="D40" s="208"/>
      <c r="E40" s="208"/>
      <c r="F40" s="208"/>
      <c r="G40" s="208"/>
      <c r="H40" s="209"/>
    </row>
    <row r="41" spans="1:8" ht="14.45" customHeight="1">
      <c r="A41" s="35"/>
      <c r="B41" s="120"/>
      <c r="C41" s="125"/>
      <c r="D41" s="208"/>
      <c r="E41" s="208"/>
      <c r="F41" s="208"/>
      <c r="G41" s="208"/>
      <c r="H41" s="209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3" t="s">
        <v>518</v>
      </c>
      <c r="E43" s="204"/>
      <c r="F43" s="204"/>
      <c r="G43" s="204"/>
      <c r="H43" s="205"/>
    </row>
    <row r="44" spans="1:8" ht="14.45" customHeight="1">
      <c r="A44" s="35"/>
      <c r="B44" s="120"/>
      <c r="C44" s="127"/>
      <c r="D44" s="204"/>
      <c r="E44" s="204"/>
      <c r="F44" s="204"/>
      <c r="G44" s="204"/>
      <c r="H44" s="205"/>
    </row>
    <row r="45" spans="1:8" ht="14.45" customHeight="1">
      <c r="A45" s="35"/>
      <c r="B45" s="120"/>
      <c r="C45" s="127"/>
      <c r="D45" s="204"/>
      <c r="E45" s="204"/>
      <c r="F45" s="204"/>
      <c r="G45" s="204"/>
      <c r="H45" s="205"/>
    </row>
    <row r="46" spans="1:8">
      <c r="A46" s="35"/>
      <c r="B46" s="120"/>
      <c r="C46" s="127"/>
      <c r="D46" s="204"/>
      <c r="E46" s="204"/>
      <c r="F46" s="204"/>
      <c r="G46" s="204"/>
      <c r="H46" s="205"/>
    </row>
    <row r="47" spans="1:8">
      <c r="A47" s="38"/>
      <c r="C47" s="127"/>
      <c r="D47" s="204"/>
      <c r="E47" s="204"/>
      <c r="F47" s="204"/>
      <c r="G47" s="204"/>
      <c r="H47" s="205"/>
    </row>
    <row r="48" spans="1:8">
      <c r="A48" s="38"/>
      <c r="C48" s="127"/>
      <c r="D48" s="204"/>
      <c r="E48" s="204"/>
      <c r="F48" s="204"/>
      <c r="G48" s="204"/>
      <c r="H48" s="205"/>
    </row>
    <row r="49" spans="1:13">
      <c r="A49" s="40"/>
      <c r="B49" s="31"/>
      <c r="C49" s="128"/>
      <c r="D49" s="204"/>
      <c r="E49" s="204"/>
      <c r="F49" s="204"/>
      <c r="G49" s="204"/>
      <c r="H49" s="205"/>
    </row>
    <row r="50" spans="1:13">
      <c r="A50" s="38"/>
      <c r="D50" s="204"/>
      <c r="E50" s="204"/>
      <c r="F50" s="204"/>
      <c r="G50" s="204"/>
      <c r="H50" s="205"/>
      <c r="M50" t="s">
        <v>211</v>
      </c>
    </row>
    <row r="51" spans="1:13">
      <c r="A51" s="62" t="s">
        <v>200</v>
      </c>
      <c r="B51" s="63" t="s">
        <v>391</v>
      </c>
      <c r="G51" s="74" t="str">
        <f>$G$9</f>
        <v>Дибиров М.А.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512</v>
      </c>
      <c r="G53" s="74" t="str">
        <f>IF(ISBLANK(H9),"",H9)</f>
        <v>Щербаков А.С.</v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P24" sqref="O24:P2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4" t="s">
        <v>406</v>
      </c>
      <c r="B6" s="235"/>
      <c r="C6" s="235"/>
      <c r="D6" s="235"/>
      <c r="E6" s="235"/>
      <c r="F6" s="235"/>
      <c r="G6" s="235"/>
      <c r="H6" s="236"/>
    </row>
    <row r="7" spans="1:8" ht="21.6" customHeight="1">
      <c r="A7" s="234"/>
      <c r="B7" s="235"/>
      <c r="C7" s="235"/>
      <c r="D7" s="235"/>
      <c r="E7" s="235"/>
      <c r="F7" s="235"/>
      <c r="G7" s="235"/>
      <c r="H7" s="236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33"/>
      <c r="D8" s="233"/>
      <c r="E8" s="233"/>
      <c r="F8" s="194"/>
      <c r="G8" s="119"/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7"/>
      <c r="D9" s="237"/>
      <c r="E9" s="237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8"/>
      <c r="D10" s="238"/>
      <c r="E10" s="238"/>
      <c r="F10" s="197"/>
      <c r="G10" s="119"/>
      <c r="H10" s="39"/>
    </row>
    <row r="11" spans="1:8">
      <c r="A11" s="196"/>
      <c r="B11" s="200"/>
      <c r="C11" s="242">
        <f>SUM(F8:F10)</f>
        <v>0</v>
      </c>
      <c r="H11" s="39"/>
    </row>
    <row r="12" spans="1:8" ht="18.75">
      <c r="A12" s="75" t="s">
        <v>191</v>
      </c>
      <c r="B12" s="20">
        <f>КАГ!B8</f>
        <v>45242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0.44444444444444442</v>
      </c>
      <c r="C13" s="12"/>
      <c r="D13" s="95" t="s">
        <v>172</v>
      </c>
      <c r="E13" s="93"/>
      <c r="F13" s="93"/>
      <c r="G13" s="79" t="str">
        <f>КАГ!G9</f>
        <v>Дибиров М.А.</v>
      </c>
      <c r="H13" s="91" t="str">
        <f>IF(ISBLANK(КАГ!H9),"",КАГ!H9)</f>
        <v>Щербаков А.С.</v>
      </c>
    </row>
    <row r="14" spans="1:8" ht="15.75">
      <c r="A14" s="76" t="s">
        <v>194</v>
      </c>
      <c r="B14" s="22">
        <v>0.50694444444444442</v>
      </c>
      <c r="C14" s="12"/>
      <c r="D14" s="96" t="s">
        <v>173</v>
      </c>
      <c r="E14" s="94"/>
      <c r="F14" s="94"/>
      <c r="G14" s="80" t="str">
        <f>КАГ!G10</f>
        <v>Александрова И.А.</v>
      </c>
      <c r="H14" s="92" t="str">
        <f>IF(ISBLANK(КАГ!H10),"",КАГ!H10)</f>
        <v/>
      </c>
    </row>
    <row r="15" spans="1:8" ht="16.5" thickBot="1">
      <c r="A15" s="167" t="s">
        <v>392</v>
      </c>
      <c r="B15" s="192">
        <f>IF(B14&lt;B13,B14+1,B14)-B13</f>
        <v>6.25E-2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Кобиков С.И.</v>
      </c>
      <c r="D16" s="96" t="s">
        <v>303</v>
      </c>
      <c r="E16" s="94"/>
      <c r="F16" s="94"/>
      <c r="G16" s="80" t="str">
        <f>КАГ!G12</f>
        <v>Баранова В.Б.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17327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76</v>
      </c>
      <c r="H18" s="39"/>
    </row>
    <row r="19" spans="1:8" ht="14.45" customHeight="1">
      <c r="A19" s="15" t="s">
        <v>12</v>
      </c>
      <c r="B19" s="68">
        <f>КАГ!B14</f>
        <v>30979</v>
      </c>
      <c r="C19" s="69"/>
      <c r="D19" s="69"/>
      <c r="E19" s="69"/>
      <c r="F19" s="69"/>
      <c r="G19" s="169" t="s">
        <v>404</v>
      </c>
      <c r="H19" s="184" t="str">
        <f>КАГ!H15</f>
        <v>28:36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6180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11.741999999999999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0.44750000000000001</v>
      </c>
    </row>
    <row r="23" spans="1:8" ht="14.45" customHeight="1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-----</v>
      </c>
      <c r="F38" s="180"/>
      <c r="G38" s="183"/>
    </row>
    <row r="39" spans="1:12" ht="15.7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200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Дибиров М.А.</v>
      </c>
      <c r="H51" s="64"/>
    </row>
    <row r="52" spans="1:8">
      <c r="A52" s="224" t="s">
        <v>375</v>
      </c>
      <c r="B52" s="225"/>
      <c r="C52" s="225"/>
      <c r="D52" s="225"/>
      <c r="E52" s="225"/>
      <c r="F52" s="226"/>
      <c r="H52" s="39"/>
    </row>
    <row r="53" spans="1:8" ht="15" customHeight="1">
      <c r="A53" s="227"/>
      <c r="B53" s="228"/>
      <c r="C53" s="228"/>
      <c r="D53" s="228"/>
      <c r="E53" s="228"/>
      <c r="F53" s="229"/>
      <c r="G53" s="74" t="str">
        <f>IF(ISBLANK(H13),"",H13)</f>
        <v>Щербаков А.С.</v>
      </c>
      <c r="H53" s="64"/>
    </row>
    <row r="54" spans="1:8">
      <c r="A54" s="230"/>
      <c r="B54" s="231"/>
      <c r="C54" s="231"/>
      <c r="D54" s="231"/>
      <c r="E54" s="231"/>
      <c r="F54" s="232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45242</v>
      </c>
      <c r="C2" s="155" t="str">
        <f>IF(ЧКВ!A6=Вмешательства!D4,Вмешательства!F20,IF(ЧКВ!A6=Вмешательства!D36,Вмешательства!F20,Вмешательства!F22))</f>
        <v>ОМС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Кобиков С.И.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17327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6" t="str">
        <f>ЧКВ!A6</f>
        <v xml:space="preserve">Транслюминальная баллонная ангиопластика коронарных артерий. </v>
      </c>
      <c r="C6" s="133" t="s">
        <v>10</v>
      </c>
      <c r="D6" s="104">
        <f>DATEDIF(D5,D10,"y")</f>
        <v>76</v>
      </c>
    </row>
    <row r="7" spans="1:4">
      <c r="A7" s="38"/>
      <c r="C7" s="102" t="s">
        <v>12</v>
      </c>
      <c r="D7" s="104">
        <f>КАГ!$B$14</f>
        <v>30979</v>
      </c>
    </row>
    <row r="8" spans="1:4">
      <c r="A8" s="198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 xml:space="preserve">Код метода:  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45242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517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527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409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379</v>
      </c>
      <c r="C17" s="137" t="s">
        <v>412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379</v>
      </c>
      <c r="C18" s="137" t="s">
        <v>416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528</v>
      </c>
      <c r="C19" s="186" t="s">
        <v>447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Дибиров М.А.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29" sqref="AL2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7.140625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Поток CTЗ по ТУ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 g, Angioline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Колибри</v>
      </c>
      <c r="X2" s="116" t="str">
        <f>IFERROR(INDEX(Расходка[Наименование расходного материала],MATCH(Расходка[[#This Row],[№]],Поиск_расходки[Индекс7],0)),"")</f>
        <v>DES, Metafor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247">
        <v>136170</v>
      </c>
      <c r="AN5" s="2"/>
      <c r="AO5" t="s">
        <v>504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1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2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>
      <c r="A21">
        <v>20</v>
      </c>
      <c r="B21" t="s">
        <v>306</v>
      </c>
      <c r="C21" s="1" t="s">
        <v>515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>
      <c r="A22">
        <v>21</v>
      </c>
      <c r="B22" t="s">
        <v>306</v>
      </c>
      <c r="C22" s="1" t="s">
        <v>517</v>
      </c>
      <c r="E22" s="117">
        <f>IF(ISNUMBER(SEARCH('Карта учёта'!$B$13,Расходка[[#This Row],[Наименование расходного материала]])),MAX($E$1:E21)+1,0)</f>
        <v>1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427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428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429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430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431</v>
      </c>
    </row>
    <row r="27" spans="1:35">
      <c r="A27">
        <v>26</v>
      </c>
      <c r="B27" t="s">
        <v>3</v>
      </c>
      <c r="C27" t="s">
        <v>377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432</v>
      </c>
    </row>
    <row r="28" spans="1:35">
      <c r="A28">
        <v>27</v>
      </c>
      <c r="B28" t="s">
        <v>3</v>
      </c>
      <c r="C28" t="s">
        <v>378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433</v>
      </c>
    </row>
    <row r="29" spans="1:35">
      <c r="A29">
        <v>28</v>
      </c>
      <c r="B29" t="s">
        <v>3</v>
      </c>
      <c r="C29" s="1" t="s">
        <v>360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Gaia Second</v>
      </c>
      <c r="Z29" s="116" t="str">
        <f>IFERROR(INDEX(Расходка[Наименование расходного материала],MATCH(Расходка[[#This Row],[№]],Поиск_расходки[Индекс9],0)),"")</f>
        <v>Gaia Second</v>
      </c>
      <c r="AA29" s="116" t="str">
        <f>IFERROR(INDEX(Расходка[Наименование расходного материала],MATCH(Расходка[[#This Row],[№]],Поиск_расходки[Индекс10],0)),"")</f>
        <v>Gaia Second</v>
      </c>
      <c r="AB29" s="116" t="str">
        <f>IFERROR(INDEX(Расходка[Наименование расходного материала],MATCH(Расходка[[#This Row],[№]],Поиск_расходки[Индекс11],0)),"")</f>
        <v>Gaia Second</v>
      </c>
      <c r="AC29" s="116" t="str">
        <f>IFERROR(INDEX(Расходка[Наименование расходного материала],MATCH(Расходка[[#This Row],[№]],Поиск_расходки[Индекс12],0)),"")</f>
        <v>Gaia Second</v>
      </c>
      <c r="AD29" s="116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434</v>
      </c>
    </row>
    <row r="30" spans="1:35">
      <c r="A30">
        <v>29</v>
      </c>
      <c r="B30" t="s">
        <v>3</v>
      </c>
      <c r="C30" s="1" t="s">
        <v>373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Gaia Third</v>
      </c>
      <c r="Z30" s="116" t="str">
        <f>IFERROR(INDEX(Расходка[Наименование расходного материала],MATCH(Расходка[[#This Row],[№]],Поиск_расходки[Индекс9],0)),"")</f>
        <v>Gaia Third</v>
      </c>
      <c r="AA30" s="116" t="str">
        <f>IFERROR(INDEX(Расходка[Наименование расходного материала],MATCH(Расходка[[#This Row],[№]],Поиск_расходки[Индекс10],0)),"")</f>
        <v>Gaia Third</v>
      </c>
      <c r="AB30" s="116" t="str">
        <f>IFERROR(INDEX(Расходка[Наименование расходного материала],MATCH(Расходка[[#This Row],[№]],Поиск_расходки[Индекс11],0)),"")</f>
        <v>Gaia Third</v>
      </c>
      <c r="AC30" s="116" t="str">
        <f>IFERROR(INDEX(Расходка[Наименование расходного материала],MATCH(Расходка[[#This Row],[№]],Поиск_расходки[Индекс12],0)),"")</f>
        <v>Gaia Third</v>
      </c>
      <c r="AD30" s="116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496</v>
      </c>
    </row>
    <row r="31" spans="1:35">
      <c r="A31">
        <v>30</v>
      </c>
      <c r="B31" t="s">
        <v>3</v>
      </c>
      <c r="C31" s="1" t="s">
        <v>323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Intuition</v>
      </c>
      <c r="Z31" s="116" t="str">
        <f>IFERROR(INDEX(Расходка[Наименование расходного материала],MATCH(Расходка[[#This Row],[№]],Поиск_расходки[Индекс9],0)),"")</f>
        <v>Intuition</v>
      </c>
      <c r="AA31" s="116" t="str">
        <f>IFERROR(INDEX(Расходка[Наименование расходного материала],MATCH(Расходка[[#This Row],[№]],Поиск_расходки[Индекс10],0)),"")</f>
        <v>Intuition</v>
      </c>
      <c r="AB31" s="116" t="str">
        <f>IFERROR(INDEX(Расходка[Наименование расходного материала],MATCH(Расходка[[#This Row],[№]],Поиск_расходки[Индекс11],0)),"")</f>
        <v>Intuition</v>
      </c>
      <c r="AC31" s="116" t="str">
        <f>IFERROR(INDEX(Расходка[Наименование расходного материала],MATCH(Расходка[[#This Row],[№]],Поиск_расходки[Индекс12],0)),"")</f>
        <v>Intuition</v>
      </c>
      <c r="AD31" s="116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435</v>
      </c>
    </row>
    <row r="32" spans="1:35">
      <c r="A32">
        <v>31</v>
      </c>
      <c r="B32" t="s">
        <v>3</v>
      </c>
      <c r="C32" t="s">
        <v>319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436</v>
      </c>
    </row>
    <row r="33" spans="1:33">
      <c r="A33">
        <v>32</v>
      </c>
      <c r="B33" t="s">
        <v>3</v>
      </c>
      <c r="C33" t="s">
        <v>320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437</v>
      </c>
    </row>
    <row r="34" spans="1:33">
      <c r="A34">
        <v>33</v>
      </c>
      <c r="B34" t="s">
        <v>3</v>
      </c>
      <c r="C34" t="s">
        <v>321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438</v>
      </c>
    </row>
    <row r="35" spans="1:33">
      <c r="A35">
        <v>34</v>
      </c>
      <c r="B35" t="s">
        <v>3</v>
      </c>
      <c r="C35" t="s">
        <v>317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Rinato</v>
      </c>
      <c r="Z35" s="116" t="str">
        <f>IFERROR(INDEX(Расходка[Наименование расходного материала],MATCH(Расходка[[#This Row],[№]],Поиск_расходки[Индекс9],0)),"")</f>
        <v>Rinato</v>
      </c>
      <c r="AA35" s="116" t="str">
        <f>IFERROR(INDEX(Расходка[Наименование расходного материала],MATCH(Расходка[[#This Row],[№]],Поиск_расходки[Индекс10],0)),"")</f>
        <v>Rinato</v>
      </c>
      <c r="AB35" s="116" t="str">
        <f>IFERROR(INDEX(Расходка[Наименование расходного материала],MATCH(Расходка[[#This Row],[№]],Поиск_расходки[Индекс11],0)),"")</f>
        <v>Rinato</v>
      </c>
      <c r="AC35" s="116" t="str">
        <f>IFERROR(INDEX(Расходка[Наименование расходного материала],MATCH(Расходка[[#This Row],[№]],Поиск_расходки[Индекс12],0)),"")</f>
        <v>Rinato</v>
      </c>
      <c r="AD35" s="116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497</v>
      </c>
    </row>
    <row r="36" spans="1:33">
      <c r="A36">
        <v>35</v>
      </c>
      <c r="B36" t="s">
        <v>3</v>
      </c>
      <c r="C36" s="1" t="s">
        <v>354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439</v>
      </c>
    </row>
    <row r="37" spans="1:33">
      <c r="A37">
        <v>36</v>
      </c>
      <c r="B37" t="s">
        <v>3</v>
      </c>
      <c r="C37" s="1" t="s">
        <v>362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412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499</v>
      </c>
    </row>
    <row r="39" spans="1:33">
      <c r="A39">
        <v>38</v>
      </c>
      <c r="B39" t="s">
        <v>3</v>
      </c>
      <c r="C39" t="s">
        <v>316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</v>
      </c>
      <c r="Z39" s="116" t="str">
        <f>IFERROR(INDEX(Расходка[Наименование расходного материала],MATCH(Расходка[[#This Row],[№]],Поиск_расходки[Индекс9],0)),"")</f>
        <v>Sion</v>
      </c>
      <c r="AA39" s="116" t="str">
        <f>IFERROR(INDEX(Расходка[Наименование расходного материала],MATCH(Расходка[[#This Row],[№]],Поиск_расходки[Индекс10],0)),"")</f>
        <v>Sion</v>
      </c>
      <c r="AB39" s="116" t="str">
        <f>IFERROR(INDEX(Расходка[Наименование расходного материала],MATCH(Расходка[[#This Row],[№]],Поиск_расходки[Индекс11],0)),"")</f>
        <v>Sion</v>
      </c>
      <c r="AC39" s="116" t="str">
        <f>IFERROR(INDEX(Расходка[Наименование расходного материала],MATCH(Расходка[[#This Row],[№]],Поиск_расходки[Индекс12],0)),"")</f>
        <v>Sion</v>
      </c>
      <c r="AD39" s="116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440</v>
      </c>
    </row>
    <row r="40" spans="1:33">
      <c r="A40">
        <v>39</v>
      </c>
      <c r="B40" t="s">
        <v>3</v>
      </c>
      <c r="C40" t="s">
        <v>382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Sion Black</v>
      </c>
      <c r="Z40" s="116" t="str">
        <f>IFERROR(INDEX(Расходка[Наименование расходного материала],MATCH(Расходка[[#This Row],[№]],Поиск_расходки[Индекс9],0)),"")</f>
        <v>Sion Black</v>
      </c>
      <c r="AA40" s="116" t="str">
        <f>IFERROR(INDEX(Расходка[Наименование расходного материала],MATCH(Расходка[[#This Row],[№]],Поиск_расходки[Индекс10],0)),"")</f>
        <v>Sion Black</v>
      </c>
      <c r="AB40" s="116" t="str">
        <f>IFERROR(INDEX(Расходка[Наименование расходного материала],MATCH(Расходка[[#This Row],[№]],Поиск_расходки[Индекс11],0)),"")</f>
        <v>Sion Black</v>
      </c>
      <c r="AC40" s="116" t="str">
        <f>IFERROR(INDEX(Расходка[Наименование расходного материала],MATCH(Расходка[[#This Row],[№]],Поиск_расходки[Индекс12],0)),"")</f>
        <v>Sion Black</v>
      </c>
      <c r="AD40" s="116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441</v>
      </c>
    </row>
    <row r="41" spans="1:33">
      <c r="A41">
        <v>40</v>
      </c>
      <c r="B41" t="s">
        <v>3</v>
      </c>
      <c r="C41" s="1" t="s">
        <v>376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Sion Blue</v>
      </c>
      <c r="Z41" s="116" t="str">
        <f>IFERROR(INDEX(Расходка[Наименование расходного материала],MATCH(Расходка[[#This Row],[№]],Поиск_расходки[Индекс9],0)),"")</f>
        <v>Sion Blue</v>
      </c>
      <c r="AA41" s="116" t="str">
        <f>IFERROR(INDEX(Расходка[Наименование расходного материала],MATCH(Расходка[[#This Row],[№]],Поиск_расходки[Индекс10],0)),"")</f>
        <v>Sion Blue</v>
      </c>
      <c r="AB41" s="116" t="str">
        <f>IFERROR(INDEX(Расходка[Наименование расходного материала],MATCH(Расходка[[#This Row],[№]],Поиск_расходки[Индекс11],0)),"")</f>
        <v>Sion Blue</v>
      </c>
      <c r="AC41" s="116" t="str">
        <f>IFERROR(INDEX(Расходка[Наименование расходного материала],MATCH(Расходка[[#This Row],[№]],Поиск_расходки[Индекс12],0)),"")</f>
        <v>Sion Blue</v>
      </c>
      <c r="AD41" s="116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442</v>
      </c>
    </row>
    <row r="42" spans="1:33">
      <c r="A42">
        <v>41</v>
      </c>
      <c r="B42" t="s">
        <v>3</v>
      </c>
      <c r="C42" t="s">
        <v>318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Thunder</v>
      </c>
      <c r="Z42" s="116" t="str">
        <f>IFERROR(INDEX(Расходка[Наименование расходного материала],MATCH(Расходка[[#This Row],[№]],Поиск_расходки[Индекс9],0)),"")</f>
        <v>Thunder</v>
      </c>
      <c r="AA42" s="116" t="str">
        <f>IFERROR(INDEX(Расходка[Наименование расходного материала],MATCH(Расходка[[#This Row],[№]],Поиск_расходки[Индекс10],0)),"")</f>
        <v>Thunder</v>
      </c>
      <c r="AB42" s="116" t="str">
        <f>IFERROR(INDEX(Расходка[Наименование расходного материала],MATCH(Расходка[[#This Row],[№]],Поиск_расходки[Индекс11],0)),"")</f>
        <v>Thunder</v>
      </c>
      <c r="AC42" s="116" t="str">
        <f>IFERROR(INDEX(Расходка[Наименование расходного материала],MATCH(Расходка[[#This Row],[№]],Поиск_расходки[Индекс12],0)),"")</f>
        <v>Thunder</v>
      </c>
      <c r="AD42" s="116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443</v>
      </c>
    </row>
    <row r="43" spans="1:33">
      <c r="A43">
        <v>42</v>
      </c>
      <c r="B43" t="s">
        <v>3</v>
      </c>
      <c r="C43" t="s">
        <v>363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Whisper MS</v>
      </c>
      <c r="Z43" s="116" t="str">
        <f>IFERROR(INDEX(Расходка[Наименование расходного материала],MATCH(Расходка[[#This Row],[№]],Поиск_расходки[Индекс9],0)),"")</f>
        <v>Whisper MS</v>
      </c>
      <c r="AA43" s="116" t="str">
        <f>IFERROR(INDEX(Расходка[Наименование расходного материала],MATCH(Расходка[[#This Row],[№]],Поиск_расходки[Индекс10],0)),"")</f>
        <v>Whisper MS</v>
      </c>
      <c r="AB43" s="116" t="str">
        <f>IFERROR(INDEX(Расходка[Наименование расходного материала],MATCH(Расходка[[#This Row],[№]],Поиск_расходки[Индекс11],0)),"")</f>
        <v>Whisper MS</v>
      </c>
      <c r="AC43" s="116" t="str">
        <f>IFERROR(INDEX(Расходка[Наименование расходного материала],MATCH(Расходка[[#This Row],[№]],Поиск_расходки[Индекс12],0)),"")</f>
        <v>Whisper MS</v>
      </c>
      <c r="AD43" s="116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416</v>
      </c>
    </row>
    <row r="44" spans="1:33">
      <c r="A44">
        <v>43</v>
      </c>
      <c r="B44" t="s">
        <v>3</v>
      </c>
      <c r="C44" t="s">
        <v>364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Winn 200T</v>
      </c>
      <c r="Z44" s="116" t="str">
        <f>IFERROR(INDEX(Расходка[Наименование расходного материала],MATCH(Расходка[[#This Row],[№]],Поиск_расходки[Индекс9],0)),"")</f>
        <v>Winn 200T</v>
      </c>
      <c r="AA44" s="116" t="str">
        <f>IFERROR(INDEX(Расходка[Наименование расходного материала],MATCH(Расходка[[#This Row],[№]],Поиск_расходки[Индекс10],0)),"")</f>
        <v>Winn 200T</v>
      </c>
      <c r="AB44" s="116" t="str">
        <f>IFERROR(INDEX(Расходка[Наименование расходного материала],MATCH(Расходка[[#This Row],[№]],Поиск_расходки[Индекс11],0)),"")</f>
        <v>Winn 200T</v>
      </c>
      <c r="AC44" s="116" t="str">
        <f>IFERROR(INDEX(Расходка[Наименование расходного материала],MATCH(Расходка[[#This Row],[№]],Поиск_расходки[Индекс12],0)),"")</f>
        <v>Winn 200T</v>
      </c>
      <c r="AD44" s="116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444</v>
      </c>
    </row>
    <row r="45" spans="1:33">
      <c r="A45">
        <v>44</v>
      </c>
      <c r="B45" t="s">
        <v>3</v>
      </c>
      <c r="C45" t="s">
        <v>527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1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Проводник коронарный  0,8 g, Angioline</v>
      </c>
      <c r="Z45" s="116" t="str">
        <f>IFERROR(INDEX(Расходка[Наименование расходного материала],MATCH(Расходка[[#This Row],[№]],Поиск_расходки[Индекс9],0)),"")</f>
        <v>Проводник коронарный  0,8 g, Angioline</v>
      </c>
      <c r="AA45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 g, Angioline</v>
      </c>
      <c r="AB45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 g, Angioline</v>
      </c>
      <c r="AC45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 g, Angioline</v>
      </c>
      <c r="AD45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 g, Angioline</v>
      </c>
      <c r="AF45" s="4" t="s">
        <v>6</v>
      </c>
      <c r="AG45" s="4" t="s">
        <v>445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446</v>
      </c>
    </row>
    <row r="47" spans="1:33">
      <c r="A47">
        <v>46</v>
      </c>
      <c r="B47" t="s">
        <v>3</v>
      </c>
      <c r="C47" t="s">
        <v>96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447</v>
      </c>
    </row>
    <row r="48" spans="1:33">
      <c r="A48">
        <v>47</v>
      </c>
      <c r="B48" t="s">
        <v>3</v>
      </c>
      <c r="C48" t="s">
        <v>516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8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8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8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8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8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8" s="4" t="s">
        <v>6</v>
      </c>
      <c r="AG48" s="4" t="s">
        <v>448</v>
      </c>
    </row>
    <row r="49" spans="1:33">
      <c r="A49">
        <v>48</v>
      </c>
      <c r="B49" t="s">
        <v>6</v>
      </c>
      <c r="C49" s="1" t="s">
        <v>278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BMS, Integtity</v>
      </c>
      <c r="Z49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449</v>
      </c>
    </row>
    <row r="50" spans="1:33">
      <c r="A50">
        <v>49</v>
      </c>
      <c r="B50" t="s">
        <v>6</v>
      </c>
      <c r="C50" s="161" t="s">
        <v>346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Calipso</v>
      </c>
      <c r="Z50" s="116" t="str">
        <f>IFERROR(INDEX(Расходка[Наименование расходного материала],MATCH(Расходка[[#This Row],[№]],Поиск_расходки[Индекс9],0)),"")</f>
        <v>DES, Calipso</v>
      </c>
      <c r="AA50" s="116" t="str">
        <f>IFERROR(INDEX(Расходка[Наименование расходного материала],MATCH(Расходка[[#This Row],[№]],Поиск_расходки[Индекс10],0)),"")</f>
        <v>DES, Calipso</v>
      </c>
      <c r="AB50" s="116" t="str">
        <f>IFERROR(INDEX(Расходка[Наименование расходного материала],MATCH(Расходка[[#This Row],[№]],Поиск_расходки[Индекс11],0)),"")</f>
        <v>DES, Calipso</v>
      </c>
      <c r="AC50" s="116" t="str">
        <f>IFERROR(INDEX(Расходка[Наименование расходного материала],MATCH(Расходка[[#This Row],[№]],Поиск_расходки[Индекс12],0)),"")</f>
        <v>DES, Calipso</v>
      </c>
      <c r="AD50" s="116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450</v>
      </c>
    </row>
    <row r="51" spans="1:33">
      <c r="A51">
        <v>50</v>
      </c>
      <c r="B51" t="s">
        <v>6</v>
      </c>
      <c r="C51" s="161" t="s">
        <v>345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NanoMed</v>
      </c>
      <c r="Z51" s="116" t="str">
        <f>IFERROR(INDEX(Расходка[Наименование расходного материала],MATCH(Расходка[[#This Row],[№]],Поиск_расходки[Индекс9],0)),"")</f>
        <v>DES, NanoMed</v>
      </c>
      <c r="AA51" s="116" t="str">
        <f>IFERROR(INDEX(Расходка[Наименование расходного материала],MATCH(Расходка[[#This Row],[№]],Поиск_расходки[Индекс10],0)),"")</f>
        <v>DES, NanoMed</v>
      </c>
      <c r="AB51" s="116" t="str">
        <f>IFERROR(INDEX(Расходка[Наименование расходного материала],MATCH(Расходка[[#This Row],[№]],Поиск_расходки[Индекс11],0)),"")</f>
        <v>DES, NanoMed</v>
      </c>
      <c r="AC51" s="116" t="str">
        <f>IFERROR(INDEX(Расходка[Наименование расходного материала],MATCH(Расходка[[#This Row],[№]],Поиск_расходки[Индекс12],0)),"")</f>
        <v>DES, NanoMed</v>
      </c>
      <c r="AD51" s="116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451</v>
      </c>
    </row>
    <row r="52" spans="1:33">
      <c r="A52">
        <v>51</v>
      </c>
      <c r="B52" t="s">
        <v>6</v>
      </c>
      <c r="C52" s="132" t="s">
        <v>324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2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452</v>
      </c>
    </row>
    <row r="53" spans="1:33">
      <c r="A53">
        <v>52</v>
      </c>
      <c r="B53" t="s">
        <v>6</v>
      </c>
      <c r="C53" t="s">
        <v>358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3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453</v>
      </c>
    </row>
    <row r="54" spans="1:33">
      <c r="A54">
        <v>53</v>
      </c>
      <c r="B54" t="s">
        <v>6</v>
      </c>
      <c r="C54" s="165" t="s">
        <v>390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DES, Firehawk</v>
      </c>
      <c r="Z54" s="116" t="str">
        <f>IFERROR(INDEX(Расходка[Наименование расходного материала],MATCH(Расходка[[#This Row],[№]],Поиск_расходки[Индекс9],0)),"")</f>
        <v>DES, Firehawk</v>
      </c>
      <c r="AA54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454</v>
      </c>
    </row>
    <row r="55" spans="1:33">
      <c r="A55">
        <v>54</v>
      </c>
      <c r="B55" t="s">
        <v>6</v>
      </c>
      <c r="C55" t="s">
        <v>389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5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455</v>
      </c>
    </row>
    <row r="56" spans="1:33">
      <c r="A56">
        <v>55</v>
      </c>
      <c r="B56" t="s">
        <v>6</v>
      </c>
      <c r="C56" t="s">
        <v>528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1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DES, Metafor</v>
      </c>
      <c r="Z56" s="116" t="str">
        <f>IFERROR(INDEX(Расходка[Наименование расходного материала],MATCH(Расходка[[#This Row],[№]],Поиск_расходки[Индекс9],0)),"")</f>
        <v>DES, Metafor</v>
      </c>
      <c r="AA56" s="116" t="str">
        <f>IFERROR(INDEX(Расходка[Наименование расходного материала],MATCH(Расходка[[#This Row],[№]],Поиск_расходки[Индекс10],0)),"")</f>
        <v>DES, Metafor</v>
      </c>
      <c r="AB56" s="116" t="str">
        <f>IFERROR(INDEX(Расходка[Наименование расходного материала],MATCH(Расходка[[#This Row],[№]],Поиск_расходки[Индекс11],0)),"")</f>
        <v>DES, Metafor</v>
      </c>
      <c r="AC56" s="116" t="str">
        <f>IFERROR(INDEX(Расходка[Наименование расходного материала],MATCH(Расходка[[#This Row],[№]],Поиск_расходки[Индекс12],0)),"")</f>
        <v>DES, Metafor</v>
      </c>
      <c r="AD56" s="116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456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457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458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459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460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421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461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462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463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464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465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0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/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466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0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/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467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0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/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468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0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/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469</v>
      </c>
    </row>
    <row r="71" spans="1:33">
      <c r="A71">
        <v>70</v>
      </c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424</v>
      </c>
    </row>
    <row r="72" spans="1:33">
      <c r="A72">
        <v>71</v>
      </c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470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425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471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472</v>
      </c>
    </row>
    <row r="76" spans="1:33">
      <c r="AF76" s="4" t="s">
        <v>6</v>
      </c>
      <c r="AG76" s="4" t="s">
        <v>473</v>
      </c>
    </row>
    <row r="77" spans="1:33">
      <c r="AF77" s="4" t="s">
        <v>6</v>
      </c>
      <c r="AG77" s="4" t="s">
        <v>474</v>
      </c>
    </row>
    <row r="78" spans="1:33">
      <c r="AF78" s="4" t="s">
        <v>6</v>
      </c>
      <c r="AG78" s="4" t="s">
        <v>475</v>
      </c>
    </row>
    <row r="79" spans="1:33">
      <c r="AF79" s="4" t="s">
        <v>6</v>
      </c>
      <c r="AG79" s="4" t="s">
        <v>476</v>
      </c>
    </row>
    <row r="80" spans="1:33">
      <c r="AF80" s="4" t="s">
        <v>6</v>
      </c>
      <c r="AG80" s="4" t="s">
        <v>477</v>
      </c>
    </row>
    <row r="81" spans="32:33">
      <c r="AF81" s="4" t="s">
        <v>6</v>
      </c>
      <c r="AG81" s="4" t="s">
        <v>478</v>
      </c>
    </row>
    <row r="82" spans="32:33">
      <c r="AF82" s="4" t="s">
        <v>6</v>
      </c>
      <c r="AG82" s="4" t="s">
        <v>479</v>
      </c>
    </row>
    <row r="83" spans="32:33">
      <c r="AF83" s="4" t="s">
        <v>6</v>
      </c>
      <c r="AG83" s="4" t="s">
        <v>480</v>
      </c>
    </row>
    <row r="84" spans="32:33">
      <c r="AF84" s="4" t="s">
        <v>6</v>
      </c>
      <c r="AG84" s="4" t="s">
        <v>431</v>
      </c>
    </row>
    <row r="85" spans="32:33">
      <c r="AF85" s="4" t="s">
        <v>6</v>
      </c>
      <c r="AG85" s="4" t="s">
        <v>432</v>
      </c>
    </row>
    <row r="86" spans="32:33">
      <c r="AF86" s="4" t="s">
        <v>6</v>
      </c>
      <c r="AG86" s="4" t="s">
        <v>481</v>
      </c>
    </row>
    <row r="87" spans="32:33">
      <c r="AF87" s="4" t="s">
        <v>6</v>
      </c>
      <c r="AG87" s="4" t="s">
        <v>482</v>
      </c>
    </row>
    <row r="88" spans="32:33">
      <c r="AF88" s="4" t="s">
        <v>6</v>
      </c>
      <c r="AG88" s="4" t="s">
        <v>483</v>
      </c>
    </row>
    <row r="89" spans="32:33">
      <c r="AF89" s="4" t="s">
        <v>6</v>
      </c>
      <c r="AG89" s="4" t="s">
        <v>484</v>
      </c>
    </row>
    <row r="90" spans="32:33">
      <c r="AF90" s="4" t="s">
        <v>6</v>
      </c>
      <c r="AG90" s="4" t="s">
        <v>485</v>
      </c>
    </row>
    <row r="91" spans="32:33">
      <c r="AF91" s="4" t="s">
        <v>6</v>
      </c>
      <c r="AG91" s="4" t="s">
        <v>486</v>
      </c>
    </row>
    <row r="92" spans="32:33">
      <c r="AF92" s="4" t="s">
        <v>6</v>
      </c>
      <c r="AG92" s="4" t="s">
        <v>487</v>
      </c>
    </row>
    <row r="93" spans="32:33">
      <c r="AF93" s="4" t="s">
        <v>6</v>
      </c>
      <c r="AG93" s="4" t="s">
        <v>488</v>
      </c>
    </row>
    <row r="94" spans="32:33">
      <c r="AF94" s="4" t="s">
        <v>6</v>
      </c>
      <c r="AG94" s="4" t="s">
        <v>435</v>
      </c>
    </row>
    <row r="95" spans="32:33">
      <c r="AF95" s="4" t="s">
        <v>6</v>
      </c>
      <c r="AG95" s="4" t="s">
        <v>436</v>
      </c>
    </row>
    <row r="96" spans="32:33">
      <c r="AF96" s="4" t="s">
        <v>6</v>
      </c>
      <c r="AG96" s="4" t="s">
        <v>489</v>
      </c>
    </row>
    <row r="97" spans="32:33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514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510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2023-11-12T09:44:14Z</cp:lastPrinted>
  <dcterms:created xsi:type="dcterms:W3CDTF">2015-06-05T18:19:34Z</dcterms:created>
  <dcterms:modified xsi:type="dcterms:W3CDTF">2023-11-12T09:49:12Z</dcterms:modified>
</cp:coreProperties>
</file>