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 s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F18" i="1" s="1"/>
  <c r="F19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R73" i="1"/>
  <c r="R74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C26" i="1"/>
  <c r="F26" i="1"/>
  <c r="F27" i="1" s="1"/>
  <c r="N26" i="1"/>
  <c r="AB2" i="1"/>
  <c r="O67" i="1" l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8" i="1" l="1"/>
  <c r="O69" i="1" s="1"/>
  <c r="O70" i="1" s="1"/>
  <c r="AB7" i="1"/>
  <c r="AB65" i="1"/>
  <c r="AB4" i="1"/>
  <c r="AB58" i="1"/>
  <c r="AB59" i="1"/>
  <c r="AB68" i="1"/>
  <c r="AB72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AB69" i="1" l="1"/>
  <c r="AB74" i="1"/>
  <c r="AB66" i="1"/>
  <c r="AB15" i="1"/>
  <c r="AB60" i="1"/>
  <c r="AB18" i="1"/>
  <c r="AB57" i="1"/>
  <c r="AB70" i="1"/>
  <c r="AB71" i="1"/>
  <c r="AB67" i="1"/>
  <c r="AB73" i="1"/>
  <c r="AB56" i="1"/>
  <c r="AB62" i="1"/>
  <c r="AB61" i="1"/>
  <c r="AB21" i="1"/>
  <c r="AB6" i="1"/>
  <c r="AB26" i="1"/>
  <c r="AB64" i="1"/>
  <c r="AB19" i="1"/>
  <c r="AB13" i="1"/>
  <c r="AB5" i="1"/>
  <c r="AB63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2" i="1"/>
  <c r="V47" i="1"/>
  <c r="V49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46" i="1" l="1"/>
  <c r="V54" i="1"/>
  <c r="V50" i="1"/>
  <c r="V65" i="1"/>
  <c r="V58" i="1"/>
  <c r="V45" i="1"/>
  <c r="V42" i="1"/>
  <c r="V62" i="1"/>
  <c r="V41" i="1"/>
  <c r="V67" i="1"/>
  <c r="V61" i="1"/>
  <c r="V56" i="1"/>
  <c r="V40" i="1"/>
  <c r="V53" i="1"/>
  <c r="V52" i="1"/>
  <c r="V39" i="1"/>
  <c r="V63" i="1"/>
  <c r="V59" i="1"/>
  <c r="V48" i="1"/>
  <c r="V60" i="1"/>
  <c r="V43" i="1"/>
  <c r="V64" i="1"/>
  <c r="V51" i="1"/>
  <c r="V66" i="1"/>
  <c r="V73" i="1"/>
  <c r="V74" i="1"/>
  <c r="V55" i="1"/>
  <c r="V44" i="1"/>
  <c r="J70" i="1"/>
  <c r="W54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70" i="1" l="1"/>
  <c r="W67" i="1"/>
  <c r="W56" i="1"/>
  <c r="W50" i="1"/>
  <c r="W49" i="1"/>
  <c r="W45" i="1"/>
  <c r="W69" i="1"/>
  <c r="W48" i="1"/>
  <c r="W41" i="1"/>
  <c r="W62" i="1"/>
  <c r="W59" i="1"/>
  <c r="W58" i="1"/>
  <c r="W68" i="1"/>
  <c r="W64" i="1"/>
  <c r="W60" i="1"/>
  <c r="W43" i="1"/>
  <c r="W46" i="1"/>
  <c r="W51" i="1"/>
  <c r="W47" i="1"/>
  <c r="W53" i="1"/>
  <c r="W61" i="1"/>
  <c r="W39" i="1"/>
  <c r="W52" i="1"/>
  <c r="W57" i="1"/>
  <c r="W63" i="1"/>
  <c r="W65" i="1"/>
  <c r="W40" i="1"/>
  <c r="W42" i="1"/>
  <c r="W66" i="1"/>
  <c r="W71" i="1"/>
  <c r="W74" i="1"/>
  <c r="W73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0" i="1" l="1"/>
  <c r="U54" i="1"/>
  <c r="U70" i="1"/>
  <c r="U52" i="1"/>
  <c r="U62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F69" i="1" s="1"/>
  <c r="F70" i="1" s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27" i="1"/>
  <c r="S32" i="1"/>
  <c r="S26" i="1" l="1"/>
  <c r="S57" i="1"/>
  <c r="S74" i="1"/>
  <c r="S73" i="1"/>
  <c r="S17" i="1"/>
  <c r="S22" i="1"/>
  <c r="S33" i="1"/>
  <c r="S24" i="1"/>
  <c r="S34" i="1"/>
  <c r="S14" i="1"/>
  <c r="S37" i="1"/>
  <c r="S69" i="1"/>
  <c r="S58" i="1"/>
  <c r="S56" i="1"/>
  <c r="S63" i="1"/>
  <c r="S28" i="1"/>
  <c r="S30" i="1"/>
  <c r="S18" i="1"/>
  <c r="S9" i="1"/>
  <c r="S16" i="1"/>
  <c r="S38" i="1"/>
  <c r="S7" i="1"/>
  <c r="S23" i="1"/>
  <c r="S19" i="1"/>
  <c r="S5" i="1"/>
  <c r="S42" i="1"/>
  <c r="S44" i="1"/>
  <c r="S40" i="1"/>
  <c r="S53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3" i="1"/>
  <c r="S4" i="1"/>
  <c r="S66" i="1"/>
  <c r="S50" i="1"/>
  <c r="S59" i="1"/>
  <c r="S39" i="1"/>
  <c r="S62" i="1"/>
  <c r="S46" i="1"/>
  <c r="S49" i="1"/>
  <c r="S54" i="1"/>
  <c r="S51" i="1"/>
  <c r="S48" i="1"/>
  <c r="S61" i="1"/>
  <c r="S67" i="1"/>
  <c r="S47" i="1"/>
  <c r="S43" i="1"/>
  <c r="S64" i="1"/>
  <c r="S41" i="1"/>
  <c r="S45" i="1"/>
  <c r="S65" i="1"/>
  <c r="S60" i="1"/>
  <c r="S55" i="1"/>
  <c r="S52" i="1"/>
  <c r="S72" i="1"/>
  <c r="S71" i="1"/>
  <c r="S68" i="1"/>
  <c r="K68" i="1"/>
  <c r="K69" i="1" s="1"/>
  <c r="S70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K70" i="1" l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X49" i="1" l="1"/>
  <c r="X68" i="1"/>
  <c r="X40" i="1"/>
  <c r="X46" i="1"/>
  <c r="X67" i="1"/>
  <c r="X44" i="1"/>
  <c r="X66" i="1"/>
  <c r="X47" i="1"/>
  <c r="X61" i="1"/>
  <c r="X45" i="1"/>
  <c r="X41" i="1"/>
  <c r="X62" i="1"/>
  <c r="X70" i="1"/>
  <c r="X72" i="1"/>
  <c r="X51" i="1"/>
  <c r="X59" i="1"/>
  <c r="X52" i="1"/>
  <c r="X54" i="1"/>
  <c r="X56" i="1"/>
  <c r="X55" i="1"/>
  <c r="X57" i="1"/>
  <c r="X43" i="1"/>
  <c r="X50" i="1"/>
  <c r="X63" i="1"/>
  <c r="X64" i="1"/>
  <c r="X71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G62" i="1"/>
  <c r="M51" i="1"/>
  <c r="M52" i="1" s="1"/>
  <c r="M53" i="1" s="1"/>
  <c r="L50" i="1"/>
  <c r="N68" i="1" l="1"/>
  <c r="N69" i="1" s="1"/>
  <c r="G63" i="1"/>
  <c r="G64" i="1" s="1"/>
  <c r="M54" i="1"/>
  <c r="M55" i="1" s="1"/>
  <c r="L51" i="1"/>
  <c r="L52" i="1" s="1"/>
  <c r="L53" i="1" s="1"/>
  <c r="N70" i="1" l="1"/>
  <c r="AA67" i="1" s="1"/>
  <c r="G65" i="1"/>
  <c r="M56" i="1"/>
  <c r="M57" i="1" s="1"/>
  <c r="L54" i="1"/>
  <c r="AA68" i="1" l="1"/>
  <c r="AA60" i="1"/>
  <c r="AA47" i="1"/>
  <c r="AA31" i="1"/>
  <c r="AA5" i="1"/>
  <c r="AA21" i="1"/>
  <c r="AA13" i="1"/>
  <c r="AA17" i="1"/>
  <c r="AA64" i="1"/>
  <c r="AA56" i="1"/>
  <c r="AA14" i="1"/>
  <c r="AA39" i="1"/>
  <c r="AA8" i="1"/>
  <c r="AA20" i="1"/>
  <c r="AA45" i="1"/>
  <c r="AA38" i="1"/>
  <c r="AA62" i="1"/>
  <c r="AA29" i="1"/>
  <c r="AA3" i="1"/>
  <c r="AA42" i="1"/>
  <c r="AA24" i="1"/>
  <c r="AA50" i="1"/>
  <c r="AA48" i="1"/>
  <c r="AA9" i="1"/>
  <c r="AA63" i="1"/>
  <c r="AA18" i="1"/>
  <c r="AA12" i="1"/>
  <c r="AA46" i="1"/>
  <c r="AA36" i="1"/>
  <c r="AA41" i="1"/>
  <c r="AA19" i="1"/>
  <c r="AA54" i="1"/>
  <c r="AA69" i="1"/>
  <c r="AA65" i="1"/>
  <c r="AA57" i="1"/>
  <c r="AA27" i="1"/>
  <c r="AA37" i="1"/>
  <c r="AA23" i="1"/>
  <c r="AA52" i="1"/>
  <c r="AA51" i="1"/>
  <c r="AA33" i="1"/>
  <c r="AA59" i="1"/>
  <c r="AA11" i="1"/>
  <c r="AA26" i="1"/>
  <c r="AA4" i="1"/>
  <c r="AA40" i="1"/>
  <c r="AA35" i="1"/>
  <c r="AA7" i="1"/>
  <c r="AA66" i="1"/>
  <c r="AA58" i="1"/>
  <c r="AA22" i="1"/>
  <c r="AA16" i="1"/>
  <c r="AA49" i="1"/>
  <c r="AA15" i="1"/>
  <c r="AA28" i="1"/>
  <c r="AA6" i="1"/>
  <c r="AA61" i="1"/>
  <c r="AA53" i="1"/>
  <c r="AA34" i="1"/>
  <c r="AA30" i="1"/>
  <c r="AA43" i="1"/>
  <c r="AA25" i="1"/>
  <c r="AA32" i="1"/>
  <c r="AA10" i="1"/>
  <c r="AA74" i="1"/>
  <c r="AA73" i="1"/>
  <c r="AA70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Y68" i="1"/>
  <c r="M61" i="1"/>
  <c r="Y56" i="1"/>
  <c r="Y62" i="1" l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62" i="1"/>
  <c r="M63" i="1"/>
  <c r="M64" i="1" s="1"/>
  <c r="M65" i="1" s="1"/>
  <c r="T29" i="1" l="1"/>
  <c r="T30" i="1"/>
  <c r="T49" i="1"/>
  <c r="T7" i="1"/>
  <c r="T19" i="1"/>
  <c r="T4" i="1"/>
  <c r="T42" i="1"/>
  <c r="T3" i="1"/>
  <c r="T23" i="1"/>
  <c r="T52" i="1"/>
  <c r="T46" i="1"/>
  <c r="T24" i="1"/>
  <c r="T53" i="1"/>
  <c r="T60" i="1"/>
  <c r="T9" i="1"/>
  <c r="T64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M68" i="1" l="1"/>
  <c r="AC67" i="1"/>
  <c r="P68" i="1"/>
  <c r="M69" i="1" l="1"/>
  <c r="AC68" i="1"/>
  <c r="P69" i="1"/>
  <c r="P70" i="1" s="1"/>
  <c r="AC70" i="1"/>
  <c r="AC69" i="1"/>
  <c r="M70" i="1" l="1"/>
  <c r="Z64" i="1"/>
  <c r="Z63" i="1"/>
  <c r="Z32" i="1"/>
  <c r="Z51" i="1"/>
  <c r="Z35" i="1"/>
  <c r="Z43" i="1"/>
  <c r="Z46" i="1"/>
  <c r="Z52" i="1"/>
  <c r="Z38" i="1"/>
  <c r="AC73" i="1"/>
  <c r="AC74" i="1"/>
  <c r="Z74" i="1"/>
  <c r="AC55" i="1"/>
  <c r="AC44" i="1"/>
  <c r="AC71" i="1"/>
  <c r="AC72" i="1"/>
  <c r="AC54" i="1"/>
  <c r="Z5" i="1" l="1"/>
  <c r="Z6" i="1"/>
  <c r="Z4" i="1"/>
  <c r="Z7" i="1"/>
  <c r="Z55" i="1"/>
  <c r="Z9" i="1"/>
  <c r="Z26" i="1"/>
  <c r="Z20" i="1"/>
  <c r="Z67" i="1"/>
  <c r="Z48" i="1"/>
  <c r="Z40" i="1"/>
  <c r="Z21" i="1"/>
  <c r="Z10" i="1"/>
  <c r="Z41" i="1"/>
  <c r="Z27" i="1"/>
  <c r="Z8" i="1"/>
  <c r="Z3" i="1"/>
  <c r="Z70" i="1"/>
  <c r="Z72" i="1"/>
  <c r="Z69" i="1"/>
  <c r="Z25" i="1"/>
  <c r="Z37" i="1"/>
  <c r="Z39" i="1"/>
  <c r="Z53" i="1"/>
  <c r="Z33" i="1"/>
  <c r="Z12" i="1"/>
  <c r="Z11" i="1"/>
  <c r="Z61" i="1"/>
  <c r="Z18" i="1"/>
  <c r="Z19" i="1"/>
  <c r="Z29" i="1"/>
  <c r="Z36" i="1"/>
  <c r="Z59" i="1"/>
  <c r="Z47" i="1"/>
  <c r="Z62" i="1"/>
  <c r="Z34" i="1"/>
  <c r="Z22" i="1"/>
  <c r="Z66" i="1"/>
  <c r="Z54" i="1"/>
  <c r="Z68" i="1"/>
  <c r="Z71" i="1"/>
  <c r="Z73" i="1"/>
  <c r="Z44" i="1"/>
  <c r="Z50" i="1"/>
  <c r="Z31" i="1"/>
  <c r="Z56" i="1"/>
  <c r="Z42" i="1"/>
  <c r="Z65" i="1"/>
  <c r="Z57" i="1"/>
  <c r="Z23" i="1"/>
  <c r="Z14" i="1"/>
  <c r="Z60" i="1"/>
  <c r="Z15" i="1"/>
  <c r="Z17" i="1"/>
  <c r="Z49" i="1"/>
  <c r="Z24" i="1"/>
  <c r="Z45" i="1"/>
  <c r="Z28" i="1"/>
  <c r="Z13" i="1"/>
  <c r="Z58" i="1"/>
  <c r="Z16" i="1"/>
  <c r="Z30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<sst xmlns="http://schemas.openxmlformats.org/spreadsheetml/2006/main" count="882" uniqueCount="531">
  <si>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</si>
  <si>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</si>
  <si>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</si>
  <si>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</si>
  <si>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</si>
  <si>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</si>
  <si>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</si>
  <si>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</si>
  <si>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</si>
  <si>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</si>
  <si>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</si>
  <si>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</si>
  <si>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</si>
  <si>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</si>
  <si>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</si>
  <si>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</si>
  <si>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</si>
  <si>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</si>
  <si>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</si>
  <si>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</si>
  <si>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</si>
  <si>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</si>
  <si>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</si>
  <si>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</si>
  <si>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</si>
  <si>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</si>
  <si>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</si>
  <si>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</si>
  <si>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</si>
  <si>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</si>
  <si>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</si>
  <si>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</si>
  <si>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</si>
  <si>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</si>
  <si>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</si>
  <si>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</si>
  <si>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</si>
  <si>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</si>
  <si>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</si>
  <si>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</si>
  <si>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</si>
  <si>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</si>
  <si>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</si>
  <si>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</si>
  <si>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</si>
  <si>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</si>
  <si>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</si>
  <si>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</si>
  <si>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</si>
  <si>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</si>
  <si>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</si>
  <si>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</si>
  <si>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</si>
  <si>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</si>
  <si>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</si>
  <si>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</si>
  <si>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</si>
  <si>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</si>
  <si>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</si>
  <si>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</si>
  <si>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</si>
  <si>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</si>
  <si>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</si>
  <si>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</si>
  <si>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</si>
  <si>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</si>
  <si>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</si>
  <si>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</si>
  <si>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</si>
  <si>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</si>
  <si>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</si>
  <si>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</si>
  <si>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</si>
  <si>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</si>
  <si>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</si>
  <si>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</si>
  <si>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</si>
  <si>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</si>
  <si>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</si>
  <si>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</si>
  <si>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</si>
  <si>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</si>
  <si>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</si>
  <si>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</si>
  <si>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</si>
  <si>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</si>
  <si>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</si>
  <si>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</si>
  <si>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</si>
  <si>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</si>
  <si>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</si>
  <si>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</si>
  <si>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</si>
  <si>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</si>
  <si>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</si>
  <si>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</si>
  <si>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</si>
  <si>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</si>
  <si>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</si>
  <si>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</si>
  <si>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</si>
  <si>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</si>
  <si>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</si>
  <si>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</si>
  <si>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</si>
  <si>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</si>
  <si>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</si>
  <si>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</si>
  <si>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</si>
  <si>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</si>
  <si>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</si>
  <si>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</si>
  <si>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</si>
  <si>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</si>
  <si>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</si>
  <si>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</si>
  <si>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</si>
  <si>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</si>
  <si>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</si>
  <si>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</si>
  <si>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</si>
  <si>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</si>
  <si>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</si>
  <si>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</si>
  <si>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</si>
  <si>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</si>
  <si>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</si>
  <si>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</si>
  <si>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</si>
  <si>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</si>
  <si>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</si>
  <si>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</si>
  <si>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</si>
  <si>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</si>
  <si>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</si>
  <si>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</si>
  <si>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</si>
  <si>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</si>
  <si>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</si>
  <si>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</si>
  <si>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</si>
  <si>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</si>
  <si>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</si>
  <si>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</si>
  <si>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</si>
  <si>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</si>
  <si>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</si>
  <si>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</si>
  <si>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</si>
  <si>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</si>
  <si>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</si>
  <si>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</si>
  <si>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</si>
  <si>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</si>
  <si>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</si>
  <si>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</si>
  <si>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</si>
  <si>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</si>
  <si>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</si>
  <si>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</si>
  <si>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</si>
  <si>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</si>
  <si>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</si>
  <si>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</si>
  <si>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</si>
  <si>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</si>
  <si>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</si>
  <si>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</si>
  <si>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</si>
  <si>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</si>
  <si>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</si>
  <si>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</si>
  <si>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</si>
  <si>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</si>
  <si>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</si>
  <si>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</si>
  <si>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</si>
  <si>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</si>
  <si>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</si>
  <si>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</si>
  <si>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</si>
  <si>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</si>
  <si>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</si>
  <si>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</si>
  <si>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</si>
  <si>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</si>
  <si>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</si>
  <si>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</si>
  <si>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</si>
  <si>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</si>
  <si>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</si>
  <si>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</si>
  <si>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</si>
  <si>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</si>
  <si>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</si>
  <si>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</si>
  <si>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</si>
  <si>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</si>
  <si>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</si>
  <si>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</si>
  <si>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</si>
  <si>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</si>
  <si>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</si>
  <si>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</si>
  <si>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</si>
  <si>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</si>
  <si>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</si>
  <si>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</si>
  <si>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</si>
  <si>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</si>
  <si>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</si>
  <si>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</si>
  <si>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</si>
  <si>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</si>
  <si>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</si>
  <si>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</si>
  <si>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</si>
  <si>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</si>
  <si>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</si>
  <si>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</si>
  <si>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</si>
  <si>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</si>
  <si>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</si>
  <si>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</si>
  <si>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</si>
  <si>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</si>
  <si>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</si>
  <si>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</si>
  <si>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</si>
  <si>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</si>
  <si>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</si>
  <si>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</si>
  <si>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</si>
  <si>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</si>
  <si>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</si>
  <si>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</si>
  <si>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</si>
  <si>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</si>
  <si>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</si>
  <si>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</si>
  <si>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</si>
  <si>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</si>
  <si>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</si>
  <si>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</si>
  <si>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</si>
  <si>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</si>
  <si>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</si>
  <si>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</si>
  <si>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</si>
  <si>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</si>
  <si>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</si>
  <si>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</si>
  <si>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</si>
  <si>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</si>
  <si>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</si>
  <si>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</si>
  <si>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</si>
  <si>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</si>
  <si>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</si>
  <si>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</si>
  <si>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</si>
  <si>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</si>
  <si>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</si>
  <si>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</si>
  <si>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</si>
  <si>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</si>
  <si>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</si>
  <si>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</si>
  <si>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</si>
  <si>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</si>
  <si>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</si>
  <si>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</si>
  <si>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</si>
  <si>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</si>
  <si>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</si>
  <si>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</si>
  <si>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</si>
  <si>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</si>
  <si>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</si>
  <si>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</si>
  <si>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</si>
  <si>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</si>
  <si>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</si>
  <si>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</si>
  <si>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</si>
  <si>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</si>
  <si>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</si>
  <si>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</si>
  <si>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</si>
  <si>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</si>
  <si>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</si>
  <si>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</si>
  <si>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</si>
  <si>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</si>
  <si>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</si>
  <si>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</si>
  <si>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</si>
  <si>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</si>
  <si>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</si>
  <si>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</si>
  <si>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</si>
  <si>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</si>
  <si>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</si>
  <si>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</si>
  <si>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</si>
  <si>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</si>
  <si>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</si>
  <si>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</si>
  <si>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</si>
  <si>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</si>
  <si>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</si>
  <si>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</si>
  <si>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</si>
  <si>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</si>
  <si>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</si>
  <si>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</si>
  <si>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</si>
  <si>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</si>
  <si>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</si>
  <si>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</si>
  <si>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</si>
  <si>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</si>
  <si>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</si>
  <si>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</si>
  <si>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</si>
  <si>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</si>
  <si>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</si>
  <si>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</si>
  <si>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</si>
  <si>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</si>
  <si>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</si>
  <si>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</si>
  <si>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</si>
  <si>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</si>
  <si>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</si>
  <si>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</si>
  <si>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</si>
  <si>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</si>
  <si>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</si>
  <si>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</si>
  <si>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</si>
  <si>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</si>
  <si>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</si>
  <si>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</si>
  <si>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</si>
  <si>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</si>
  <si>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</si>
  <si>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</si>
  <si>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</si>
  <si>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</si>
  <si>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</si>
  <si>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</si>
  <si>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</si>
  <si>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</si>
  <si>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</si>
  <si>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</si>
  <si>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</si>
  <si>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</si>
  <si>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</si>
  <si>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</si>
  <si>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</si>
  <si>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</si>
  <si>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</si>
  <si>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</si>
  <si>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</si>
  <si>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</si>
  <si>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</si>
  <si>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</si>
  <si>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</si>
  <si>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</si>
  <si>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</si>
  <si>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</si>
  <si>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</si>
  <si>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</si>
  <si>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</si>
  <si>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</si>
  <si>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</si>
  <si>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</si>
  <si>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</si>
  <si>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</si>
  <si>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</si>
  <si>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</si>
  <si>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</si>
  <si>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</si>
  <si>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</si>
  <si>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</si>
  <si>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</si>
  <si>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</si>
  <si>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</si>
  <si>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</si>
  <si>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</si>
  <si>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</si>
  <si>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</si>
  <si>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</si>
  <si>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</si>
  <si>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</si>
  <si>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</si>
  <si>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</si>
  <si>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</si>
  <si>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</si>
  <si>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</si>
  <si>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</si>
  <si>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</si>
  <si>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</si>
  <si>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</si>
  <si>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</si>
  <si>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</si>
  <si>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</si>
  <si>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</si>
  <si>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</si>
  <si>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</si>
  <si>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</si>
  <si>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</si>
  <si>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</si>
  <si>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</si>
  <si>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</si>
  <si>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</si>
  <si>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</si>
  <si>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</si>
  <si>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</si>
  <si>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</si>
  <si>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</si>
  <si>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</si>
  <si>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</si>
  <si>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</si>
  <si>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</si>
  <si>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</si>
  <si>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</si>
  <si>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</si>
  <si>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</si>
  <si>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</si>
  <si>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</si>
  <si>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</si>
  <si>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</si>
  <si>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</si>
  <si>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</si>
  <si>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</si>
  <si>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</si>
  <si>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</si>
  <si>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</si>
  <si>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</si>
  <si>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</si>
  <si>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</si>
  <si>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</si>
  <si>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</si>
  <si>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</si>
  <si>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</si>
  <si>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</si>
  <si>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</si>
  <si>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</si>
  <si>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</si>
  <si>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</si>
  <si>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</si>
  <si>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</si>
  <si>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</si>
  <si>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</si>
  <si>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</si>
  <si>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</si>
  <si>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</si>
  <si>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</si>
  <si>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</si>
  <si>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</si>
  <si>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</si>
  <si>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</si>
  <si>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</si>
  <si>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</si>
  <si>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</si>
  <si>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</si>
  <si>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</si>
  <si>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</si>
  <si>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</si>
  <si>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</si>
  <si>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</si>
  <si>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</si>
  <si>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</si>
  <si>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</si>
  <si>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</si>
  <si>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</si>
  <si>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</si>
  <si>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</si>
  <si>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</si>
  <si>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</si>
  <si>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</si>
  <si>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</si>
  <si>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</si>
  <si>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</si>
  <si>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</si>
  <si>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</si>
  <si>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</si>
  <si>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</si>
  <si>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</si>
  <si>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</si>
  <si>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</si>
  <si>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</si>
  <si>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</si>
  <si>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</si>
  <si>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</si>
  <si>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</si>
  <si>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</si>
  <si>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</si>
  <si>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</si>
  <si>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</si>
  <si>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</si>
  <si>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</si>
  <si>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</si>
  <si>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</si>
  <si>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</si>
  <si>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</si>
  <si>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</si>
  <si>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</si>
  <si>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</si>
  <si>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</si>
  <si>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</si>
  <si>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</si>
  <si>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</si>
  <si>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</si>
  <si>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</si>
  <si>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</si>
  <si>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</si>
  <si>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</si>
  <si>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 xml:space="preserve">1) Строгий контроль места пункции, повязка  на руке до 6 ч. </t>
  </si>
  <si>
    <t>85:48</t>
  </si>
  <si>
    <t>Крючкова А.Б.</t>
  </si>
  <si>
    <t>500 ml</t>
  </si>
  <si>
    <t>150 ml</t>
  </si>
  <si>
    <t>Устье ПКА катетеризировано проводниковым катетером Launcher JL 3/5 6Fr в мануальной модификации. Катетером Launcher JR 3/5 6Fr оптимально катетеризировать не удалось. Коронарные проводники balancium  1 шт. и AngioLaine 0,8 1 шт. проведены в дистальный сегмент ПКА (для успешного проведения проводников и БК всего использовано 3 проводника 0,8).  БК Колибри 2.5-15 2 шт. выполнена предилатация кальцинированных значимых и субокклюзирующих стенозов  ПКА. На поддержке проводникового Extension катетера Telescop длительное и крайне сложное проведение стентов через зоны кальцинированных стенозов и извитости. Успешная последовательная имплантация стентов DES Metafor 2.75-24 м + DES Resolute Integtity 4.0-38 и DES Resolute Integtity 4.0-18  в зоны среднего, проксимального сегментов с полным покрытием устья  ПКА.  Далее выполнена постдилатация и оптимизация стентов на всём протяжении БК NC Accuforce 4.0-8, давлением от 14 до 22 атм.   На контрольных съемках стенты раскрыты удовлетворительно, признаков  тромбоза, экстравазации контрастного вещества не выявлено. Антеградный кровоток по ПКА восстановлен - TIMI III. Ангиографический результат удовлетворительный.  Пациентка в стабильном состоянии транспортируется в ПРИТ для дальнейшего наблюдения и лечения.</t>
  </si>
  <si>
    <t>проходим, стеноз тела ствола до 30%</t>
  </si>
  <si>
    <t>неровности контуров проксимального сегмента, выраженная девиация среднего сегмента, неровности контуров среднего сегмента. Антеградный кровоток  по ПНА и ДВ TIMI III.</t>
  </si>
  <si>
    <t>неровности контуров устья и проксимального сегмента, пролонгированный стеноз среднего сегмента 80%. Антеградный кровоток TIMI III.</t>
  </si>
  <si>
    <t xml:space="preserve">Совместно с д/кардиологом: с учетом клинических данных, ЭКГ и КАГ рекомендована ЧКВ ПКА в экстренном порядке. </t>
  </si>
  <si>
    <t>атипичное отхождения устья ПКА, кальцинированный стеноз устья 80%. Стенозы проксимального и среднего сегментов 95%, стенозы дистального сегмента 40%.  Антеградный кровоток пропульсивный TIMI 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</si>
</sst>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24" fillId="0" borderId="12" xfId="0" applyFont="1" applyBorder="1" applyAlignment="1" applyProtection="1">
      <alignment horizontal="justify" vertical="top" wrapText="1"/>
      <protection locked="0"/>
    </xf>
    <xf numFmtId="0" fontId="51" fillId="0" borderId="0" xfId="0" applyFont="1" applyAlignment="1">
      <alignment horizontal="justify" vertical="top" wrapText="1"/>
    </xf>
    <xf numFmtId="0" fontId="51" fillId="0" borderId="13" xfId="0" applyFont="1" applyBorder="1" applyAlignment="1">
      <alignment horizontal="justify" vertical="top" wrapText="1"/>
    </xf>
    <xf numFmtId="0" fontId="5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L25" sqref="L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45237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0.12152777777777778</v>
      </c>
      <c r="C9" s="54"/>
      <c r="D9" s="94" t="s">
        <v>172</v>
      </c>
      <c r="E9" s="92"/>
      <c r="F9" s="92"/>
      <c r="G9" s="23" t="s">
        <v>163</v>
      </c>
      <c r="H9" s="25" t="s">
        <v>369</v>
      </c>
    </row>
    <row r="10" spans="1:8" ht="15.6" customHeight="1" thickBot="1">
      <c r="A10" s="83" t="s">
        <v>194</v>
      </c>
      <c r="B10" s="84">
        <v>0.12847222222222224</v>
      </c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16647</v>
      </c>
      <c r="C12" s="12"/>
      <c r="D12" s="95" t="s">
        <v>303</v>
      </c>
      <c r="E12" s="93"/>
      <c r="F12" s="93"/>
      <c r="G12" s="24" t="s">
        <v>260</v>
      </c>
      <c r="H12" s="26"/>
    </row>
    <row r="13" spans="1:8" ht="15.75">
      <c r="A13" s="15" t="s">
        <v>10</v>
      </c>
      <c r="B13" s="30">
        <f>DATEDIF(B12,B8,"y")</f>
        <v>78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30412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521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25200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47.88</v>
      </c>
    </row>
    <row r="18" spans="1:8" ht="14.45" customHeight="1">
      <c r="A18" s="57" t="s">
        <v>188</v>
      </c>
      <c r="B18" s="87" t="s">
        <v>517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526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527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528</v>
      </c>
      <c r="C27" s="219"/>
      <c r="D27" s="219"/>
      <c r="E27" s="219"/>
      <c r="F27" s="219"/>
      <c r="G27" s="219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19" t="s">
        <v>530</v>
      </c>
      <c r="C32" s="219"/>
      <c r="D32" s="219"/>
      <c r="E32" s="219"/>
      <c r="F32" s="219"/>
      <c r="G32" s="219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529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>Дибиров М.А.</v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="130" zoomScaleNormal="100" zoomScaleSheetLayoutView="130" zoomScalePageLayoutView="90" workbookViewId="0">
      <selection activeCell="K12" sqref="K1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1">
        <v>3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0"/>
      <c r="C10" s="244"/>
      <c r="D10" s="244"/>
      <c r="E10" s="244"/>
      <c r="F10" s="195"/>
      <c r="G10" s="118"/>
      <c r="H10" s="39"/>
    </row>
    <row r="11" spans="1:8">
      <c r="A11" s="193"/>
      <c r="B11" s="198"/>
      <c r="C11" s="194">
        <f>SUM(F8:F10)</f>
        <v>3</v>
      </c>
      <c r="H11" s="39"/>
    </row>
    <row r="12" spans="1:8" ht="18.75">
      <c r="A12" s="75" t="s">
        <v>191</v>
      </c>
      <c r="B12" s="20">
        <f>КАГ!B8</f>
        <v>45237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0.12847222222222224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>Дибиров М.А.</v>
      </c>
    </row>
    <row r="14" spans="1:8" ht="15.75">
      <c r="A14" s="76" t="s">
        <v>194</v>
      </c>
      <c r="B14" s="22">
        <v>0.2638888888888889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>
      <c r="A15" s="164" t="s">
        <v>390</v>
      </c>
      <c r="B15" s="189">
        <f>IF(B14&lt;B13,B14+1,B14)-B13</f>
        <v>0.13541666666666666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Крючкова А.Б.</v>
      </c>
      <c r="D16" s="95" t="s">
        <v>303</v>
      </c>
      <c r="E16" s="93"/>
      <c r="F16" s="93"/>
      <c r="G16" s="80" t="str">
        <f>КАГ!G12</f>
        <v>Баранова В.Б.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16647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78</v>
      </c>
      <c r="H18" s="39"/>
    </row>
    <row r="19" spans="1:8" ht="14.45" customHeight="1">
      <c r="A19" s="15" t="s">
        <v>12</v>
      </c>
      <c r="B19" s="68">
        <f>КАГ!B14</f>
        <v>30412</v>
      </c>
      <c r="C19" s="69"/>
      <c r="D19" s="69"/>
      <c r="E19" s="69"/>
      <c r="F19" s="69"/>
      <c r="G19" s="166" t="s">
        <v>402</v>
      </c>
      <c r="H19" s="181" t="str">
        <f>КАГ!H15</f>
        <v>85:48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25200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47.88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0.13152777777777777</v>
      </c>
    </row>
    <row r="23" spans="1:8" ht="14.45" customHeight="1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8" t="s">
        <v>525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396</v>
      </c>
      <c r="B40" s="179" t="s">
        <v>513</v>
      </c>
      <c r="C40" s="120"/>
      <c r="D40" s="245" t="s">
        <v>520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1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204</v>
      </c>
      <c r="B50" s="63" t="s">
        <v>523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>Дибиров М.А.</v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A18" sqref="A1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45237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Крючкова А.Б.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16647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78</v>
      </c>
    </row>
    <row r="7" spans="1:4">
      <c r="A7" s="38"/>
      <c r="C7" s="101" t="s">
        <v>12</v>
      </c>
      <c r="D7" s="103">
        <f>КАГ!$B$14</f>
        <v>30412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45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45237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330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5" t="s">
        <v>328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5" t="s">
        <v>519</v>
      </c>
      <c r="C16" s="183"/>
      <c r="D16" s="141">
        <v>3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5" t="s">
        <v>516</v>
      </c>
      <c r="C17" s="183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8" s="156" t="s">
        <v>344</v>
      </c>
      <c r="C18" s="136"/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518</v>
      </c>
      <c r="C19" s="136" t="s">
        <v>453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324</v>
      </c>
      <c r="C20" s="136" t="s">
        <v>484</v>
      </c>
      <c r="D20" s="141">
        <v>1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5" t="s">
        <v>324</v>
      </c>
      <c r="C21" s="136" t="s">
        <v>478</v>
      </c>
      <c r="D21" s="141">
        <v>1</v>
      </c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2" s="155" t="s">
        <v>313</v>
      </c>
      <c r="C22" s="136" t="s">
        <v>426</v>
      </c>
      <c r="D22" s="143">
        <v>1</v>
      </c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3" s="155" t="s">
        <v>379</v>
      </c>
      <c r="C23" s="136" t="s">
        <v>413</v>
      </c>
      <c r="D23" s="143">
        <v>2</v>
      </c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515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9" zoomScaleNormal="100" workbookViewId="0">
      <selection activeCell="D36" sqref="D3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0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6">
        <f>IF(ISNUMBER(SEARCH('Карта учёта'!$B$23,Расходка[[#This Row],[Наименование расходного материала]])),MAX($O$1:O1)+1,0)</f>
        <v>0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Launcher 6F JL 3.5</v>
      </c>
      <c r="U2" s="115" t="str">
        <f>IFERROR(INDEX(Расходка[Наименование расходного материала],MATCH(Расходка[[#This Row],[№]],Поиск_расходки[Индекс4],0)),"")</f>
        <v>Проводник коронарный  0,8g, Angioline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DES, Metafor</v>
      </c>
      <c r="X2" s="115" t="str">
        <f>IFERROR(INDEX(Расходка[Наименование расходного материала],MATCH(Расходка[[#This Row],[№]],Поиск_расходки[Индекс7],0)),"")</f>
        <v>Lepu Medical Balancium</v>
      </c>
      <c r="Y2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NC Accuforce</v>
      </c>
      <c r="AB2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0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0</v>
      </c>
      <c r="O3" s="116">
        <f>IF(ISNUMBER(SEARCH('Карта учёта'!$B$23,Расходка[[#This Row],[Наименование расходного материала]])),MAX($O$1:O2)+1,0)</f>
        <v>0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/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0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0</v>
      </c>
      <c r="O4" s="116">
        <f>IF(ISNUMBER(SEARCH('Карта учёта'!$B$23,Расходка[[#This Row],[Наименование расходного материала]])),MAX($O$1:O3)+1,0)</f>
        <v>0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/>
      </c>
      <c r="AB4" s="115" t="str">
        <f>IFERROR(INDEX(Расходка[Наименование расходного материала],MATCH(Расходка[[#This Row],[№]],Поиск_расходки[Индекс11],0)),"")</f>
        <v/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0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1</v>
      </c>
      <c r="O5" s="116">
        <f>IF(ISNUMBER(SEARCH('Карта учёта'!$B$23,Расходка[[#This Row],[Наименование расходного материала]])),MAX($O$1:O4)+1,0)</f>
        <v>0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/>
      </c>
      <c r="AB5" s="115" t="str">
        <f>IFERROR(INDEX(Расходка[Наименование расходного материала],MATCH(Расходка[[#This Row],[№]],Поиск_расходки[Индекс11],0)),"")</f>
        <v/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0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0</v>
      </c>
      <c r="O6" s="116">
        <f>IF(ISNUMBER(SEARCH('Карта учёта'!$B$23,Расходка[[#This Row],[Наименование расходного материала]])),MAX($O$1:O5)+1,0)</f>
        <v>0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/>
      </c>
      <c r="AB6" s="115" t="str">
        <f>IFERROR(INDEX(Расходка[Наименование расходного материала],MATCH(Расходка[[#This Row],[№]],Поиск_расходки[Индекс11],0)),"")</f>
        <v/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0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0</v>
      </c>
      <c r="O7" s="116">
        <f>IF(ISNUMBER(SEARCH('Карта учёта'!$B$23,Расходка[[#This Row],[Наименование расходного материала]])),MAX($O$1:O6)+1,0)</f>
        <v>0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/>
      </c>
      <c r="AB7" s="115" t="str">
        <f>IFERROR(INDEX(Расходка[Наименование расходного материала],MATCH(Расходка[[#This Row],[№]],Поиск_расходки[Индекс11],0)),"")</f>
        <v/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0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0</v>
      </c>
      <c r="O8" s="116">
        <f>IF(ISNUMBER(SEARCH('Карта учёта'!$B$23,Расходка[[#This Row],[Наименование расходного материала]])),MAX($O$1:O7)+1,0)</f>
        <v>0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/>
      </c>
      <c r="AB8" s="115" t="str">
        <f>IFERROR(INDEX(Расходка[Наименование расходного материала],MATCH(Расходка[[#This Row],[№]],Поиск_расходки[Индекс11],0)),"")</f>
        <v/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0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0</v>
      </c>
      <c r="O9" s="116">
        <f>IF(ISNUMBER(SEARCH('Карта учёта'!$B$23,Расходка[[#This Row],[Наименование расходного материала]])),MAX($O$1:O8)+1,0)</f>
        <v>0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/>
      </c>
      <c r="AB9" s="115" t="str">
        <f>IFERROR(INDEX(Расходка[Наименование расходного материала],MATCH(Расходка[[#This Row],[№]],Поиск_расходки[Индекс11],0)),"")</f>
        <v/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0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0</v>
      </c>
      <c r="O10" s="116">
        <f>IF(ISNUMBER(SEARCH('Карта учёта'!$B$23,Расходка[[#This Row],[Наименование расходного материала]])),MAX($O$1:O9)+1,0)</f>
        <v>1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/>
      </c>
      <c r="AB10" s="115" t="str">
        <f>IFERROR(INDEX(Расходка[Наименование расходного материала],MATCH(Расходка[[#This Row],[№]],Поиск_расходки[Индекс11],0)),"")</f>
        <v/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0</v>
      </c>
      <c r="O11" s="116">
        <f>IF(ISNUMBER(SEARCH('Карта учёта'!$B$23,Расходка[[#This Row],[Наименование расходного материала]])),MAX($O$1:O10)+1,0)</f>
        <v>2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/>
      </c>
      <c r="AB11" s="115" t="str">
        <f>IFERROR(INDEX(Расходка[Наименование расходного материала],MATCH(Расходка[[#This Row],[№]],Поиск_расходки[Индекс11],0)),"")</f>
        <v/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0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0</v>
      </c>
      <c r="O12" s="116">
        <f>IF(ISNUMBER(SEARCH('Карта учёта'!$B$23,Расходка[[#This Row],[Наименование расходного материала]])),MAX($O$1:O11)+1,0)</f>
        <v>0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/>
      </c>
      <c r="AB12" s="115" t="str">
        <f>IFERROR(INDEX(Расходка[Наименование расходного материала],MATCH(Расходка[[#This Row],[№]],Поиск_расходки[Индекс11],0)),"")</f>
        <v/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0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0</v>
      </c>
      <c r="O13" s="116">
        <f>IF(ISNUMBER(SEARCH('Карта учёта'!$B$23,Расходка[[#This Row],[Наименование расходного материала]])),MAX($O$1:O12)+1,0)</f>
        <v>0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/>
      </c>
      <c r="AB13" s="115" t="str">
        <f>IFERROR(INDEX(Расходка[Наименование расходного материала],MATCH(Расходка[[#This Row],[№]],Поиск_расходки[Индекс11],0)),"")</f>
        <v/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0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0</v>
      </c>
      <c r="O14" s="116">
        <f>IF(ISNUMBER(SEARCH('Карта учёта'!$B$23,Расходка[[#This Row],[Наименование расходного материала]])),MAX($O$1:O13)+1,0)</f>
        <v>0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/>
      </c>
      <c r="AB14" s="115" t="str">
        <f>IFERROR(INDEX(Расходка[Наименование расходного материала],MATCH(Расходка[[#This Row],[№]],Поиск_расходки[Индекс11],0)),"")</f>
        <v/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0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0</v>
      </c>
      <c r="O15" s="116">
        <f>IF(ISNUMBER(SEARCH('Карта учёта'!$B$23,Расходка[[#This Row],[Наименование расходного материала]])),MAX($O$1:O14)+1,0)</f>
        <v>0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/>
      </c>
      <c r="AB15" s="115" t="str">
        <f>IFERROR(INDEX(Расходка[Наименование расходного материала],MATCH(Расходка[[#This Row],[№]],Поиск_расходки[Индекс11],0)),"")</f>
        <v/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0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0</v>
      </c>
      <c r="O16" s="116">
        <f>IF(ISNUMBER(SEARCH('Карта учёта'!$B$23,Расходка[[#This Row],[Наименование расходного материала]])),MAX($O$1:O15)+1,0)</f>
        <v>0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/>
      </c>
      <c r="AB16" s="115" t="str">
        <f>IFERROR(INDEX(Расходка[Наименование расходного материала],MATCH(Расходка[[#This Row],[№]],Поиск_расходки[Индекс11],0)),"")</f>
        <v/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0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0</v>
      </c>
      <c r="O17" s="116">
        <f>IF(ISNUMBER(SEARCH('Карта учёта'!$B$23,Расходка[[#This Row],[Наименование расходного материала]])),MAX($O$1:O16)+1,0)</f>
        <v>0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/>
      </c>
      <c r="AB17" s="115" t="str">
        <f>IFERROR(INDEX(Расходка[Наименование расходного материала],MATCH(Расходка[[#This Row],[№]],Поиск_расходки[Индекс11],0)),"")</f>
        <v/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0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0</v>
      </c>
      <c r="O18" s="116">
        <f>IF(ISNUMBER(SEARCH('Карта учёта'!$B$23,Расходка[[#This Row],[Наименование расходного материала]])),MAX($O$1:O17)+1,0)</f>
        <v>0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/>
      </c>
      <c r="AB18" s="115" t="str">
        <f>IFERROR(INDEX(Расходка[Наименование расходного материала],MATCH(Расходка[[#This Row],[№]],Поиск_расходки[Индекс11],0)),"")</f>
        <v/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0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0</v>
      </c>
      <c r="O19" s="116">
        <f>IF(ISNUMBER(SEARCH('Карта учёта'!$B$23,Расходка[[#This Row],[Наименование расходного материала]])),MAX($O$1:O18)+1,0)</f>
        <v>0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/>
      </c>
      <c r="AB19" s="115" t="str">
        <f>IFERROR(INDEX(Расходка[Наименование расходного материала],MATCH(Расходка[[#This Row],[№]],Поиск_расходки[Индекс11],0)),"")</f>
        <v/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0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0</v>
      </c>
      <c r="O20" s="116">
        <f>IF(ISNUMBER(SEARCH('Карта учёта'!$B$23,Расходка[[#This Row],[Наименование расходного материала]])),MAX($O$1:O19)+1,0)</f>
        <v>0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/>
      </c>
      <c r="AB20" s="115" t="str">
        <f>IFERROR(INDEX(Расходка[Наименование расходного материала],MATCH(Расходка[[#This Row],[№]],Поиск_расходки[Индекс11],0)),"")</f>
        <v/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0</v>
      </c>
      <c r="O21" s="116">
        <f>IF(ISNUMBER(SEARCH('Карта учёта'!$B$23,Расходка[[#This Row],[Наименование расходного материала]])),MAX($O$1:O20)+1,0)</f>
        <v>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/>
      </c>
      <c r="AB21" s="115" t="str">
        <f>IFERROR(INDEX(Расходка[Наименование расходного материала],MATCH(Расходка[[#This Row],[№]],Поиск_расходки[Индекс11],0)),"")</f>
        <v/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0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0</v>
      </c>
      <c r="O22" s="116">
        <f>IF(ISNUMBER(SEARCH('Карта учёта'!$B$23,Расходка[[#This Row],[Наименование расходного материала]])),MAX($O$1:O21)+1,0)</f>
        <v>0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/>
      </c>
      <c r="AB22" s="115" t="str">
        <f>IFERROR(INDEX(Расходка[Наименование расходного материала],MATCH(Расходка[[#This Row],[№]],Поиск_расходки[Индекс11],0)),"")</f>
        <v/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0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0</v>
      </c>
      <c r="O23" s="116">
        <f>IF(ISNUMBER(SEARCH('Карта учёта'!$B$23,Расходка[[#This Row],[Наименование расходного материала]])),MAX($O$1:O22)+1,0)</f>
        <v>0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/>
      </c>
      <c r="AB23" s="115" t="str">
        <f>IFERROR(INDEX(Расходка[Наименование расходного материала],MATCH(Расходка[[#This Row],[№]],Поиск_расходки[Индекс11],0)),"")</f>
        <v/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0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0</v>
      </c>
      <c r="O24" s="116">
        <f>IF(ISNUMBER(SEARCH('Карта учёта'!$B$23,Расходка[[#This Row],[Наименование расходного материала]])),MAX($O$1:O23)+1,0)</f>
        <v>0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/>
      </c>
      <c r="AB24" s="115" t="str">
        <f>IFERROR(INDEX(Расходка[Наименование расходного материала],MATCH(Расходка[[#This Row],[№]],Поиск_расходки[Индекс11],0)),"")</f>
        <v/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0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0</v>
      </c>
      <c r="O25" s="116">
        <f>IF(ISNUMBER(SEARCH('Карта учёта'!$B$23,Расходка[[#This Row],[Наименование расходного материала]])),MAX($O$1:O24)+1,0)</f>
        <v>0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/>
      </c>
      <c r="AB25" s="115" t="str">
        <f>IFERROR(INDEX(Расходка[Наименование расходного материала],MATCH(Расходка[[#This Row],[№]],Поиск_расходки[Индекс11],0)),"")</f>
        <v/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0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0</v>
      </c>
      <c r="O26" s="116">
        <f>IF(ISNUMBER(SEARCH('Карта учёта'!$B$23,Расходка[[#This Row],[Наименование расходного материала]])),MAX($O$1:O25)+1,0)</f>
        <v>0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/>
      </c>
      <c r="AB26" s="115" t="str">
        <f>IFERROR(INDEX(Расходка[Наименование расходного материала],MATCH(Расходка[[#This Row],[№]],Поиск_расходки[Индекс11],0)),"")</f>
        <v/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0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0</v>
      </c>
      <c r="O27" s="116">
        <f>IF(ISNUMBER(SEARCH('Карта учёта'!$B$23,Расходка[[#This Row],[Наименование расходного материала]])),MAX($O$1:O26)+1,0)</f>
        <v>0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/>
      </c>
      <c r="AB27" s="115" t="str">
        <f>IFERROR(INDEX(Расходка[Наименование расходного материала],MATCH(Расходка[[#This Row],[№]],Поиск_расходки[Индекс11],0)),"")</f>
        <v/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0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0</v>
      </c>
      <c r="O28" s="116">
        <f>IF(ISNUMBER(SEARCH('Карта учёта'!$B$23,Расходка[[#This Row],[Наименование расходного материала]])),MAX($O$1:O27)+1,0)</f>
        <v>0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/>
      </c>
      <c r="AB28" s="115" t="str">
        <f>IFERROR(INDEX(Расходка[Наименование расходного материала],MATCH(Расходка[[#This Row],[№]],Поиск_расходки[Индекс11],0)),"")</f>
        <v/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0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0</v>
      </c>
      <c r="O29" s="116">
        <f>IF(ISNUMBER(SEARCH('Карта учёта'!$B$23,Расходка[[#This Row],[Наименование расходного материала]])),MAX($O$1:O28)+1,0)</f>
        <v>0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/>
      </c>
      <c r="AB29" s="115" t="str">
        <f>IFERROR(INDEX(Расходка[Наименование расходного материала],MATCH(Расходка[[#This Row],[№]],Поиск_расходки[Индекс11],0)),"")</f>
        <v/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0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0</v>
      </c>
      <c r="O30" s="116">
        <f>IF(ISNUMBER(SEARCH('Карта учёта'!$B$23,Расходка[[#This Row],[Наименование расходного материала]])),MAX($O$1:O29)+1,0)</f>
        <v>0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/>
      </c>
      <c r="AB30" s="115" t="str">
        <f>IFERROR(INDEX(Расходка[Наименование расходного материала],MATCH(Расходка[[#This Row],[№]],Поиск_расходки[Индекс11],0)),"")</f>
        <v/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0</v>
      </c>
      <c r="O31" s="116">
        <f>IF(ISNUMBER(SEARCH('Карта учёта'!$B$23,Расходка[[#This Row],[Наименование расходного материала]])),MAX($O$1:O30)+1,0)</f>
        <v>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/>
      </c>
      <c r="AB31" s="115" t="str">
        <f>IFERROR(INDEX(Расходка[Наименование расходного материала],MATCH(Расходка[[#This Row],[№]],Поиск_расходки[Индекс11],0)),"")</f>
        <v/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0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0</v>
      </c>
      <c r="O32" s="116">
        <f>IF(ISNUMBER(SEARCH('Карта учёта'!$B$23,Расходка[[#This Row],[Наименование расходного материала]])),MAX($O$1:O31)+1,0)</f>
        <v>0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/>
      </c>
      <c r="AB32" s="115" t="str">
        <f>IFERROR(INDEX(Расходка[Наименование расходного материала],MATCH(Расходка[[#This Row],[№]],Поиск_расходки[Индекс11],0)),"")</f>
        <v/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0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0</v>
      </c>
      <c r="O33" s="116">
        <f>IF(ISNUMBER(SEARCH('Карта учёта'!$B$23,Расходка[[#This Row],[Наименование расходного материала]])),MAX($O$1:O32)+1,0)</f>
        <v>0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/>
      </c>
      <c r="AB33" s="115" t="str">
        <f>IFERROR(INDEX(Расходка[Наименование расходного материала],MATCH(Расходка[[#This Row],[№]],Поиск_расходки[Индекс11],0)),"")</f>
        <v/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0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0</v>
      </c>
      <c r="O34" s="116">
        <f>IF(ISNUMBER(SEARCH('Карта учёта'!$B$23,Расходка[[#This Row],[Наименование расходного материала]])),MAX($O$1:O33)+1,0)</f>
        <v>0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/>
      </c>
      <c r="AB34" s="115" t="str">
        <f>IFERROR(INDEX(Расходка[Наименование расходного материала],MATCH(Расходка[[#This Row],[№]],Поиск_расходки[Индекс11],0)),"")</f>
        <v/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0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0</v>
      </c>
      <c r="O35" s="116">
        <f>IF(ISNUMBER(SEARCH('Карта учёта'!$B$23,Расходка[[#This Row],[Наименование расходного материала]])),MAX($O$1:O34)+1,0)</f>
        <v>0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/>
      </c>
      <c r="AB35" s="115" t="str">
        <f>IFERROR(INDEX(Расходка[Наименование расходного материала],MATCH(Расходка[[#This Row],[№]],Поиск_расходки[Индекс11],0)),"")</f>
        <v/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0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0</v>
      </c>
      <c r="O36" s="116">
        <f>IF(ISNUMBER(SEARCH('Карта учёта'!$B$23,Расходка[[#This Row],[Наименование расходного материала]])),MAX($O$1:O35)+1,0)</f>
        <v>0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/>
      </c>
      <c r="AB36" s="115" t="str">
        <f>IFERROR(INDEX(Расходка[Наименование расходного материала],MATCH(Расходка[[#This Row],[№]],Поиск_расходки[Индекс11],0)),"")</f>
        <v/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0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0</v>
      </c>
      <c r="O37" s="116">
        <f>IF(ISNUMBER(SEARCH('Карта учёта'!$B$23,Расходка[[#This Row],[Наименование расходного материала]])),MAX($O$1:O36)+1,0)</f>
        <v>0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/>
      </c>
      <c r="AB37" s="115" t="str">
        <f>IFERROR(INDEX(Расходка[Наименование расходного материала],MATCH(Расходка[[#This Row],[№]],Поиск_расходки[Индекс11],0)),"")</f>
        <v/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0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0</v>
      </c>
      <c r="O38" s="116">
        <f>IF(ISNUMBER(SEARCH('Карта учёта'!$B$23,Расходка[[#This Row],[Наименование расходного материала]])),MAX($O$1:O37)+1,0)</f>
        <v>0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/>
      </c>
      <c r="AB38" s="115" t="str">
        <f>IFERROR(INDEX(Расходка[Наименование расходного материала],MATCH(Расходка[[#This Row],[№]],Поиск_расходки[Индекс11],0)),"")</f>
        <v/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0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0</v>
      </c>
      <c r="O39" s="116">
        <f>IF(ISNUMBER(SEARCH('Карта учёта'!$B$23,Расходка[[#This Row],[Наименование расходного материала]])),MAX($O$1:O38)+1,0)</f>
        <v>0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/>
      </c>
      <c r="AB39" s="115" t="str">
        <f>IFERROR(INDEX(Расходка[Наименование расходного материала],MATCH(Расходка[[#This Row],[№]],Поиск_расходки[Индекс11],0)),"")</f>
        <v/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0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0</v>
      </c>
      <c r="O40" s="116">
        <f>IF(ISNUMBER(SEARCH('Карта учёта'!$B$23,Расходка[[#This Row],[Наименование расходного материала]])),MAX($O$1:O39)+1,0)</f>
        <v>0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/>
      </c>
      <c r="AB40" s="115" t="str">
        <f>IFERROR(INDEX(Расходка[Наименование расходного материала],MATCH(Расходка[[#This Row],[№]],Поиск_расходки[Индекс11],0)),"")</f>
        <v/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0</v>
      </c>
      <c r="O41" s="116">
        <f>IF(ISNUMBER(SEARCH('Карта учёта'!$B$23,Расходка[[#This Row],[Наименование расходного материала]])),MAX($O$1:O40)+1,0)</f>
        <v>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/>
      </c>
      <c r="AB41" s="115" t="str">
        <f>IFERROR(INDEX(Расходка[Наименование расходного материала],MATCH(Расходка[[#This Row],[№]],Поиск_расходки[Индекс11],0)),"")</f>
        <v/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0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0</v>
      </c>
      <c r="O42" s="116">
        <f>IF(ISNUMBER(SEARCH('Карта учёта'!$B$23,Расходка[[#This Row],[Наименование расходного материала]])),MAX($O$1:O41)+1,0)</f>
        <v>0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/>
      </c>
      <c r="AB42" s="115" t="str">
        <f>IFERROR(INDEX(Расходка[Наименование расходного материала],MATCH(Расходка[[#This Row],[№]],Поиск_расходки[Индекс11],0)),"")</f>
        <v/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0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0</v>
      </c>
      <c r="O43" s="116">
        <f>IF(ISNUMBER(SEARCH('Карта учёта'!$B$23,Расходка[[#This Row],[Наименование расходного материала]])),MAX($O$1:O42)+1,0)</f>
        <v>0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/>
      </c>
      <c r="AB43" s="115" t="str">
        <f>IFERROR(INDEX(Расходка[Наименование расходного материала],MATCH(Расходка[[#This Row],[№]],Поиск_расходки[Индекс11],0)),"")</f>
        <v/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519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1</v>
      </c>
      <c r="I44" s="116">
        <f>IF(ISNUMBER(SEARCH('Карта учёта'!$B$21,Расходка[[#This Row],[Наименование расходного материала]])),MAX($I$1:I43)+1,0)</f>
        <v>0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0</v>
      </c>
      <c r="O44" s="116">
        <f>IF(ISNUMBER(SEARCH('Карта учёта'!$B$23,Расходка[[#This Row],[Наименование расходного материала]])),MAX($O$1:O43)+1,0)</f>
        <v>0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/>
      </c>
      <c r="AB44" s="115" t="str">
        <f>IFERROR(INDEX(Расходка[Наименование расходного материала],MATCH(Расходка[[#This Row],[№]],Поиск_расходки[Индекс11],0)),"")</f>
        <v/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347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0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0</v>
      </c>
      <c r="O45" s="116">
        <f>IF(ISNUMBER(SEARCH('Карта учёта'!$B$23,Расходка[[#This Row],[Наименование расходного материала]])),MAX($O$1:O44)+1,0)</f>
        <v>0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/>
      </c>
      <c r="AB45" s="115" t="str">
        <f>IFERROR(INDEX(Расходка[Наименование расходного материала],MATCH(Расходка[[#This Row],[№]],Поиск_расходки[Индекс11],0)),"")</f>
        <v/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0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0</v>
      </c>
      <c r="O46" s="116">
        <f>IF(ISNUMBER(SEARCH('Карта учёта'!$B$23,Расходка[[#This Row],[Наименование расходного материала]])),MAX($O$1:O45)+1,0)</f>
        <v>0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/>
      </c>
      <c r="AB46" s="115" t="str">
        <f>IFERROR(INDEX(Расходка[Наименование расходного материала],MATCH(Расходка[[#This Row],[№]],Поиск_расходки[Индекс11],0)),"")</f>
        <v/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516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0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1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0</v>
      </c>
      <c r="O47" s="116">
        <f>IF(ISNUMBER(SEARCH('Карта учёта'!$B$23,Расходка[[#This Row],[Наименование расходного материала]])),MAX($O$1:O46)+1,0)</f>
        <v>0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/>
      </c>
      <c r="AB47" s="115" t="str">
        <f>IFERROR(INDEX(Расходка[Наименование расходного материала],MATCH(Расходка[[#This Row],[№]],Поиск_расходки[Индекс11],0)),"")</f>
        <v/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0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0</v>
      </c>
      <c r="O48" s="116">
        <f>IF(ISNUMBER(SEARCH('Карта учёта'!$B$23,Расходка[[#This Row],[Наименование расходного материала]])),MAX($O$1:O47)+1,0)</f>
        <v>0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/>
      </c>
      <c r="AB48" s="115" t="str">
        <f>IFERROR(INDEX(Расходка[Наименование расходного материала],MATCH(Расходка[[#This Row],[№]],Поиск_расходки[Индекс11],0)),"")</f>
        <v/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s="158" t="s">
        <v>346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0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0</v>
      </c>
      <c r="O49" s="116">
        <f>IF(ISNUMBER(SEARCH('Карта учёта'!$B$23,Расходка[[#This Row],[Наименование расходного материала]])),MAX($O$1:O48)+1,0)</f>
        <v>0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/>
      </c>
      <c r="AB49" s="115" t="str">
        <f>IFERROR(INDEX(Расходка[Наименование расходного материала],MATCH(Расходка[[#This Row],[№]],Поиск_расходки[Индекс11],0)),"")</f>
        <v/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0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0</v>
      </c>
      <c r="O50" s="116">
        <f>IF(ISNUMBER(SEARCH('Карта учёта'!$B$23,Расходка[[#This Row],[Наименование расходного материала]])),MAX($O$1:O49)+1,0)</f>
        <v>0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/>
      </c>
      <c r="AB50" s="115" t="str">
        <f>IFERROR(INDEX(Расходка[Наименование расходного материала],MATCH(Расходка[[#This Row],[№]],Поиск_расходки[Индекс11],0)),"")</f>
        <v/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31" t="s">
        <v>324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1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1</v>
      </c>
      <c r="N51" s="116">
        <f>IF(ISNUMBER(SEARCH('Карта учёта'!$B$22,Расходка[[#This Row],[Наименование расходного материала]])),MAX($N$1:N50)+1,0)</f>
        <v>0</v>
      </c>
      <c r="O51" s="116">
        <f>IF(ISNUMBER(SEARCH('Карта учёта'!$B$23,Расходка[[#This Row],[Наименование расходного материала]])),MAX($O$1:O50)+1,0)</f>
        <v>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/>
      </c>
      <c r="AB51" s="115" t="str">
        <f>IFERROR(INDEX(Расходка[Наименование расходного материала],MATCH(Расходка[[#This Row],[№]],Поиск_расходки[Индекс11],0)),"")</f>
        <v/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t="s">
        <v>358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0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0</v>
      </c>
      <c r="O52" s="116">
        <f>IF(ISNUMBER(SEARCH('Карта учёта'!$B$23,Расходка[[#This Row],[Наименование расходного материала]])),MAX($O$1:O51)+1,0)</f>
        <v>0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/>
      </c>
      <c r="AB52" s="115" t="str">
        <f>IFERROR(INDEX(Расходка[Наименование расходного материала],MATCH(Расходка[[#This Row],[№]],Поиск_расходки[Индекс11],0)),"")</f>
        <v/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62" t="s">
        <v>389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0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0</v>
      </c>
      <c r="O53" s="116">
        <f>IF(ISNUMBER(SEARCH('Карта учёта'!$B$23,Расходка[[#This Row],[Наименование расходного материала]])),MAX($O$1:O52)+1,0)</f>
        <v>0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/>
      </c>
      <c r="AB53" s="115" t="str">
        <f>IFERROR(INDEX(Расходка[Наименование расходного материала],MATCH(Расходка[[#This Row],[№]],Поиск_расходки[Индекс11],0)),"")</f>
        <v/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0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0</v>
      </c>
      <c r="O54" s="116">
        <f>IF(ISNUMBER(SEARCH('Карта учёта'!$B$23,Расходка[[#This Row],[Наименование расходного материала]])),MAX($O$1:O53)+1,0)</f>
        <v>0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/>
      </c>
      <c r="AB54" s="115" t="str">
        <f>IFERROR(INDEX(Расходка[Наименование расходного материала],MATCH(Расходка[[#This Row],[№]],Поиск_расходки[Индекс11],0)),"")</f>
        <v/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518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0</v>
      </c>
      <c r="J55" s="116">
        <f>IF(ISNUMBER(SEARCH('Карта учёта'!$B$19,Расходка[[#This Row],[Наименование расходного материала]])),MAX($J$1:J54)+1,0)</f>
        <v>1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0</v>
      </c>
      <c r="O55" s="116">
        <f>IF(ISNUMBER(SEARCH('Карта учёта'!$B$23,Расходка[[#This Row],[Наименование расходного материала]])),MAX($O$1:O54)+1,0)</f>
        <v>0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/>
      </c>
      <c r="AB55" s="115" t="str">
        <f>IFERROR(INDEX(Расходка[Наименование расходного материала],MATCH(Расходка[[#This Row],[№]],Поиск_расходки[Индекс11],0)),"")</f>
        <v/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452</v>
      </c>
    </row>
    <row r="56" spans="1:33">
      <c r="A56">
        <v>55</v>
      </c>
      <c r="B56" t="s">
        <v>95</v>
      </c>
      <c r="C56" s="1" t="s">
        <v>325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0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0</v>
      </c>
      <c r="O56" s="116">
        <f>IF(ISNUMBER(SEARCH('Карта учёта'!$B$23,Расходка[[#This Row],[Наименование расходного материала]])),MAX($O$1:O55)+1,0)</f>
        <v>0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/>
      </c>
      <c r="AB56" s="115" t="str">
        <f>IFERROR(INDEX(Расходка[Наименование расходного материала],MATCH(Расходка[[#This Row],[№]],Поиск_расходки[Индекс11],0)),"")</f>
        <v/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453</v>
      </c>
    </row>
    <row r="57" spans="1:33">
      <c r="A57">
        <v>56</v>
      </c>
      <c r="B57" t="s">
        <v>95</v>
      </c>
      <c r="C57" s="1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0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1</v>
      </c>
      <c r="M57" s="116">
        <f>IF(ISNUMBER(SEARCH('Карта учёта'!$B$20,Расходка[[#This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0</v>
      </c>
      <c r="O57" s="116">
        <f>IF(ISNUMBER(SEARCH('Карта учёта'!$B$23,Расходка[[#This Row],[Наименование расходного материала]])),MAX($O$1:O56)+1,0)</f>
        <v>0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/>
      </c>
      <c r="AB57" s="115" t="str">
        <f>IFERROR(INDEX(Расходка[Наименование расходного материала],MATCH(Расходка[[#This Row],[№]],Поиск_расходки[Индекс11],0)),"")</f>
        <v/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351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0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0</v>
      </c>
      <c r="O58" s="116">
        <f>IF(ISNUMBER(SEARCH('Карта учёта'!$B$23,Расходка[[#This Row],[Наименование расходного материала]])),MAX($O$1:O57)+1,0)</f>
        <v>0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/>
      </c>
      <c r="AB58" s="115" t="str">
        <f>IFERROR(INDEX(Расходка[Наименование расходного материала],MATCH(Расходка[[#This Row],[№]],Поиск_расходки[Индекс11],0)),"")</f>
        <v/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352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0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0</v>
      </c>
      <c r="O59" s="116">
        <f>IF(ISNUMBER(SEARCH('Карта учёта'!$B$23,Расходка[[#This Row],[Наименование расходного материала]])),MAX($O$1:O58)+1,0)</f>
        <v>0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/>
      </c>
      <c r="AB59" s="115" t="str">
        <f>IFERROR(INDEX(Расходка[Наименование расходного материала],MATCH(Расходка[[#This Row],[№]],Поиск_расходки[Индекс11],0)),"")</f>
        <v/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514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0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0</v>
      </c>
      <c r="O60" s="116">
        <f>IF(ISNUMBER(SEARCH('Карта учёта'!$B$23,Расходка[[#This Row],[Наименование расходного материала]])),MAX($O$1:O59)+1,0)</f>
        <v>0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/>
      </c>
      <c r="AB60" s="115" t="str">
        <f>IFERROR(INDEX(Расходка[Наименование расходного материала],MATCH(Расходка[[#This Row],[№]],Поиск_расходки[Индекс11],0)),"")</f>
        <v/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326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0</v>
      </c>
      <c r="O61" s="116">
        <f>IF(ISNUMBER(SEARCH('Карта учёта'!$B$23,Расходка[[#This Row],[Наименование расходного материала]])),MAX($O$1:O60)+1,0)</f>
        <v>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/>
      </c>
      <c r="AB61" s="115" t="str">
        <f>IFERROR(INDEX(Расходка[Наименование расходного материала],MATCH(Расходка[[#This Row],[№]],Поиск_расходки[Индекс11],0)),"")</f>
        <v/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0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0</v>
      </c>
      <c r="O62" s="116">
        <f>IF(ISNUMBER(SEARCH('Карта учёта'!$B$23,Расходка[[#This Row],[Наименование расходного материала]])),MAX($O$1:O61)+1,0)</f>
        <v>0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/>
      </c>
      <c r="AB62" s="115" t="str">
        <f>IFERROR(INDEX(Расходка[Наименование расходного материала],MATCH(Расходка[[#This Row],[№]],Поиск_расходки[Индекс11],0)),"")</f>
        <v/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328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1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0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0</v>
      </c>
      <c r="O63" s="116">
        <f>IF(ISNUMBER(SEARCH('Карта учёта'!$B$23,Расходка[[#This Row],[Наименование расходного материала]])),MAX($O$1:O62)+1,0)</f>
        <v>0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/>
      </c>
      <c r="AB63" s="115" t="str">
        <f>IFERROR(INDEX(Расходка[Наименование расходного материала],MATCH(Расходка[[#This Row],[№]],Поиск_расходки[Индекс11],0)),"")</f>
        <v/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329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0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0</v>
      </c>
      <c r="O64" s="116">
        <f>IF(ISNUMBER(SEARCH('Карта учёта'!$B$23,Расходка[[#This Row],[Наименование расходного материала]])),MAX($O$1:O63)+1,0)</f>
        <v>0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/>
      </c>
      <c r="AB64" s="115" t="str">
        <f>IFERROR(INDEX(Расходка[Наименование расходного материала],MATCH(Расходка[[#This Row],[№]],Поиск_расходки[Индекс11],0)),"")</f>
        <v/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335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0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0</v>
      </c>
      <c r="O65" s="116">
        <f>IF(ISNUMBER(SEARCH('Карта учёта'!$B$23,Расходка[[#This Row],[Наименование расходного материала]])),MAX($O$1:O64)+1,0)</f>
        <v>0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/>
      </c>
      <c r="AB65" s="115" t="str">
        <f>IFERROR(INDEX(Расходка[Наименование расходного материала],MATCH(Расходка[[#This Row],[№]],Поиск_расходки[Индекс11],0)),"")</f>
        <v/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0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0</v>
      </c>
      <c r="O66" s="116">
        <f>IF(ISNUMBER(SEARCH('Карта учёта'!$B$23,Расходка[[#This Row],[Наименование расходного материала]])),MAX($O$1:O65)+1,0)</f>
        <v>0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/>
      </c>
      <c r="AB66" s="115" t="str">
        <f>IFERROR(INDEX(Расходка[Наименование расходного материала],MATCH(Расходка[[#This Row],[№]],Поиск_расходки[Индекс11],0)),"")</f>
        <v/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331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0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341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340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465</v>
      </c>
    </row>
    <row r="70" spans="1:33">
      <c r="A70">
        <v>69</v>
      </c>
      <c r="B70" t="s">
        <v>301</v>
      </c>
      <c r="C70" s="1" t="s">
        <v>332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466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421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510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2023-11-07T04:29:47Z</cp:lastPrinted>
  <dcterms:created xsi:type="dcterms:W3CDTF">2015-06-05T18:19:34Z</dcterms:created>
  <dcterms:modified xsi:type="dcterms:W3CDTF">2023-11-07T04:36:20Z</dcterms:modified>
</cp:coreProperties>
</file>