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Но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R73" i="1" s="1"/>
  <c r="F73" i="1"/>
  <c r="F74" i="1"/>
  <c r="S73" i="1" s="1"/>
  <c r="G73" i="1"/>
  <c r="G74" i="1"/>
  <c r="H73" i="1"/>
  <c r="H74" i="1"/>
  <c r="I73" i="1"/>
  <c r="I74" i="1"/>
  <c r="V73" i="1" s="1"/>
  <c r="J73" i="1"/>
  <c r="J74" i="1"/>
  <c r="W73" i="1" s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S74" i="1"/>
  <c r="V74" i="1"/>
  <c r="W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F69" i="1"/>
  <c r="F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W66" i="1"/>
  <c r="W67" i="1"/>
  <c r="H65" i="1"/>
  <c r="H66" i="1" s="1"/>
  <c r="W64" i="1"/>
  <c r="W65" i="1"/>
  <c r="U2" i="1"/>
  <c r="W46" i="1"/>
  <c r="W56" i="1"/>
  <c r="W47" i="1"/>
  <c r="W39" i="1"/>
  <c r="W59" i="1"/>
  <c r="W48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W69" i="1"/>
  <c r="H68" i="1"/>
  <c r="W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W54" i="1"/>
  <c r="J70" i="1"/>
  <c r="W71" i="1" s="1"/>
  <c r="W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4" i="1" l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0" i="1" l="1"/>
  <c r="U54" i="1"/>
  <c r="U70" i="1"/>
  <c r="U52" i="1"/>
  <c r="U62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S57" i="1" s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27" i="1"/>
  <c r="S26" i="1"/>
  <c r="S32" i="1"/>
  <c r="S17" i="1" l="1"/>
  <c r="S22" i="1"/>
  <c r="S33" i="1"/>
  <c r="S24" i="1"/>
  <c r="S34" i="1"/>
  <c r="S14" i="1"/>
  <c r="S37" i="1"/>
  <c r="S69" i="1"/>
  <c r="S58" i="1"/>
  <c r="S56" i="1"/>
  <c r="S63" i="1"/>
  <c r="S28" i="1"/>
  <c r="S30" i="1"/>
  <c r="S18" i="1"/>
  <c r="S9" i="1"/>
  <c r="S16" i="1"/>
  <c r="S38" i="1"/>
  <c r="S7" i="1"/>
  <c r="S23" i="1"/>
  <c r="S19" i="1"/>
  <c r="S5" i="1"/>
  <c r="S42" i="1"/>
  <c r="S44" i="1"/>
  <c r="S40" i="1"/>
  <c r="S53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66" i="1"/>
  <c r="S50" i="1"/>
  <c r="S59" i="1"/>
  <c r="S39" i="1"/>
  <c r="S62" i="1"/>
  <c r="S46" i="1"/>
  <c r="S49" i="1"/>
  <c r="S54" i="1"/>
  <c r="S51" i="1"/>
  <c r="S48" i="1"/>
  <c r="S61" i="1"/>
  <c r="S67" i="1"/>
  <c r="S47" i="1"/>
  <c r="S43" i="1"/>
  <c r="S64" i="1"/>
  <c r="S41" i="1"/>
  <c r="S45" i="1"/>
  <c r="S65" i="1"/>
  <c r="S60" i="1"/>
  <c r="S55" i="1"/>
  <c r="S52" i="1"/>
  <c r="S72" i="1"/>
  <c r="S71" i="1"/>
  <c r="S68" i="1"/>
  <c r="K68" i="1"/>
  <c r="K69" i="1" s="1"/>
  <c r="S70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K70" i="1" l="1"/>
  <c r="X69" i="1" s="1"/>
  <c r="X44" i="1"/>
  <c r="X40" i="1"/>
  <c r="X67" i="1"/>
  <c r="X49" i="1"/>
  <c r="X46" i="1"/>
  <c r="X68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66" i="1" l="1"/>
  <c r="X47" i="1"/>
  <c r="X61" i="1"/>
  <c r="X45" i="1"/>
  <c r="X41" i="1"/>
  <c r="X62" i="1"/>
  <c r="X70" i="1"/>
  <c r="X72" i="1"/>
  <c r="X51" i="1"/>
  <c r="X59" i="1"/>
  <c r="X52" i="1"/>
  <c r="X54" i="1"/>
  <c r="X56" i="1"/>
  <c r="X55" i="1"/>
  <c r="X57" i="1"/>
  <c r="X43" i="1"/>
  <c r="X50" i="1"/>
  <c r="X63" i="1"/>
  <c r="X64" i="1"/>
  <c r="X71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Y68" i="1"/>
  <c r="M61" i="1"/>
  <c r="Y56" i="1"/>
  <c r="Y62" i="1" l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62" i="1"/>
  <c r="T49" i="1"/>
  <c r="T29" i="1"/>
  <c r="T30" i="1"/>
  <c r="M63" i="1"/>
  <c r="M64" i="1" s="1"/>
  <c r="M65" i="1" s="1"/>
  <c r="T7" i="1" l="1"/>
  <c r="T19" i="1"/>
  <c r="T4" i="1"/>
  <c r="T42" i="1"/>
  <c r="T3" i="1"/>
  <c r="T23" i="1"/>
  <c r="T52" i="1"/>
  <c r="T46" i="1"/>
  <c r="T24" i="1"/>
  <c r="T53" i="1"/>
  <c r="T60" i="1"/>
  <c r="T9" i="1"/>
  <c r="T64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<sst xmlns="http://schemas.openxmlformats.org/spreadsheetml/2006/main" count="874" uniqueCount="532">
  <si>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</si>
  <si>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</si>
  <si>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</si>
  <si>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</si>
  <si>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</si>
  <si>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</si>
  <si>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</si>
  <si>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</si>
  <si>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</si>
  <si>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</si>
  <si>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</si>
  <si>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</si>
  <si>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</si>
  <si>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</si>
  <si>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</si>
  <si>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</si>
  <si>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</si>
  <si>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</si>
  <si>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</si>
  <si>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</si>
  <si>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</si>
  <si>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</si>
  <si>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</si>
  <si>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</si>
  <si>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</si>
  <si>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</si>
  <si>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</si>
  <si>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</si>
  <si>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</si>
  <si>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</si>
  <si>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</si>
  <si>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</si>
  <si>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</si>
  <si>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</si>
  <si>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</si>
  <si>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</si>
  <si>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</si>
  <si>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</si>
  <si>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</si>
  <si>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</si>
  <si>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</si>
  <si>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</si>
  <si>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</si>
  <si>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</si>
  <si>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</si>
  <si>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</si>
  <si>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</si>
  <si>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</si>
  <si>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</si>
  <si>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</si>
  <si>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</si>
  <si>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</si>
  <si>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</si>
  <si>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</si>
  <si>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</si>
  <si>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</si>
  <si>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</si>
  <si>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</si>
  <si>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</si>
  <si>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</si>
  <si>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</si>
  <si>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</si>
  <si>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</si>
  <si>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</si>
  <si>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</si>
  <si>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</si>
  <si>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</si>
  <si>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</si>
  <si>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</si>
  <si>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</si>
  <si>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</si>
  <si>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</si>
  <si>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</si>
  <si>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</si>
  <si>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</si>
  <si>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</si>
  <si>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</si>
  <si>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</si>
  <si>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</si>
  <si>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</si>
  <si>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</si>
  <si>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</si>
  <si>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</si>
  <si>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</si>
  <si>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</si>
  <si>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</si>
  <si>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</si>
  <si>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</si>
  <si>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</si>
  <si>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</si>
  <si>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</si>
  <si>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</si>
  <si>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</si>
  <si>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</si>
  <si>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</si>
  <si>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</si>
  <si>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</si>
  <si>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</si>
  <si>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</si>
  <si>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</si>
  <si>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</si>
  <si>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</si>
  <si>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</si>
  <si>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</si>
  <si>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</si>
  <si>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</si>
  <si>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</si>
  <si>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</si>
  <si>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</si>
  <si>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</si>
  <si>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</si>
  <si>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</si>
  <si>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</si>
  <si>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</si>
  <si>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</si>
  <si>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</si>
  <si>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</si>
  <si>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</si>
  <si>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</si>
  <si>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</si>
  <si>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</si>
  <si>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</si>
  <si>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</si>
  <si>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</si>
  <si>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</si>
  <si>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</si>
  <si>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</si>
  <si>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</si>
  <si>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</si>
  <si>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</si>
  <si>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</si>
  <si>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</si>
  <si>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</si>
  <si>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</si>
  <si>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</si>
  <si>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</si>
  <si>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</si>
  <si>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</si>
  <si>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</si>
  <si>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</si>
  <si>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</si>
  <si>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</si>
  <si>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</si>
  <si>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</si>
  <si>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</si>
  <si>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</si>
  <si>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</si>
  <si>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</si>
  <si>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</si>
  <si>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</si>
  <si>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</si>
  <si>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</si>
  <si>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</si>
  <si>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</si>
  <si>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</si>
  <si>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</si>
  <si>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</si>
  <si>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</si>
  <si>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</si>
  <si>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</si>
  <si>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</si>
  <si>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</si>
  <si>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</si>
  <si>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</si>
  <si>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</si>
  <si>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</si>
  <si>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</si>
  <si>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</si>
  <si>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</si>
  <si>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</si>
  <si>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</si>
  <si>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</si>
  <si>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</si>
  <si>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</si>
  <si>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</si>
  <si>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</si>
  <si>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</si>
  <si>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</si>
  <si>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</si>
  <si>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</si>
  <si>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</si>
  <si>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</si>
  <si>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</si>
  <si>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</si>
  <si>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</si>
  <si>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</si>
  <si>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</si>
  <si>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</si>
  <si>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</si>
  <si>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</si>
  <si>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</si>
  <si>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</si>
  <si>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</si>
  <si>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</si>
  <si>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</si>
  <si>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</si>
  <si>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</si>
  <si>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</si>
  <si>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</si>
  <si>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</si>
  <si>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</si>
  <si>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</si>
  <si>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</si>
  <si>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</si>
  <si>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</si>
  <si>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</si>
  <si>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</si>
  <si>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</si>
  <si>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</si>
  <si>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</si>
  <si>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</si>
  <si>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</si>
  <si>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</si>
  <si>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</si>
  <si>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</si>
  <si>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</si>
  <si>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</si>
  <si>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</si>
  <si>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</si>
  <si>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</si>
  <si>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</si>
  <si>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</si>
  <si>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</si>
  <si>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</si>
  <si>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</si>
  <si>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</si>
  <si>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</si>
  <si>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</si>
  <si>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</si>
  <si>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</si>
  <si>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</si>
  <si>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</si>
  <si>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</si>
  <si>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</si>
  <si>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</si>
  <si>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</si>
  <si>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</si>
  <si>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</si>
  <si>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</si>
  <si>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</si>
  <si>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</si>
  <si>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</si>
  <si>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</si>
  <si>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</si>
  <si>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</si>
  <si>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</si>
  <si>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</si>
  <si>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</si>
  <si>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</si>
  <si>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</si>
  <si>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</si>
  <si>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</si>
  <si>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</si>
  <si>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</si>
  <si>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</si>
  <si>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</si>
  <si>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</si>
  <si>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</si>
  <si>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</si>
  <si>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</si>
  <si>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</si>
  <si>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</si>
  <si>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</si>
  <si>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</si>
  <si>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</si>
  <si>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</si>
  <si>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</si>
  <si>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</si>
  <si>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</si>
  <si>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</si>
  <si>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</si>
  <si>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</si>
  <si>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</si>
  <si>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</si>
  <si>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</si>
  <si>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</si>
  <si>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</si>
  <si>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</si>
  <si>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</si>
  <si>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</si>
  <si>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</si>
  <si>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</si>
  <si>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</si>
  <si>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</si>
  <si>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</si>
  <si>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</si>
  <si>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</si>
  <si>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</si>
  <si>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</si>
  <si>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</si>
  <si>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</si>
  <si>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</si>
  <si>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</si>
  <si>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</si>
  <si>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</si>
  <si>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</si>
  <si>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</si>
  <si>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</si>
  <si>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</si>
  <si>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</si>
  <si>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</si>
  <si>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</si>
  <si>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</si>
  <si>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</si>
  <si>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</si>
  <si>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</si>
  <si>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</si>
  <si>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</si>
  <si>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</si>
  <si>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</si>
  <si>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</si>
  <si>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</si>
  <si>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</si>
  <si>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</si>
  <si>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</si>
  <si>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</si>
  <si>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</si>
  <si>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</si>
  <si>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</si>
  <si>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</si>
  <si>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</si>
  <si>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</si>
  <si>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</si>
  <si>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</si>
  <si>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</si>
  <si>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</si>
  <si>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</si>
  <si>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</si>
  <si>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</si>
  <si>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</si>
  <si>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</si>
  <si>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</si>
  <si>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</si>
  <si>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</si>
  <si>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</si>
  <si>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</si>
  <si>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</si>
  <si>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</si>
  <si>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</si>
  <si>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</si>
  <si>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</si>
  <si>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</si>
  <si>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</si>
  <si>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</si>
  <si>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</si>
  <si>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</si>
  <si>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</si>
  <si>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</si>
  <si>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</si>
  <si>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</si>
  <si>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</si>
  <si>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</si>
  <si>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</si>
  <si>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</si>
  <si>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</si>
  <si>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</si>
  <si>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</si>
  <si>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</si>
  <si>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</si>
  <si>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</si>
  <si>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</si>
  <si>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</si>
  <si>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</si>
  <si>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</si>
  <si>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</si>
  <si>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</si>
  <si>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</si>
  <si>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</si>
  <si>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</si>
  <si>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</si>
  <si>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</si>
  <si>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</si>
  <si>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</si>
  <si>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</si>
  <si>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</si>
  <si>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</si>
  <si>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</si>
  <si>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</si>
  <si>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</si>
  <si>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</si>
  <si>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</si>
  <si>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</si>
  <si>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</si>
  <si>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</si>
  <si>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</si>
  <si>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</si>
  <si>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</si>
  <si>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</si>
  <si>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</si>
  <si>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</si>
  <si>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</si>
  <si>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</si>
  <si>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</si>
  <si>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</si>
  <si>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</si>
  <si>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</si>
  <si>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</si>
  <si>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</si>
  <si>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</si>
  <si>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</si>
  <si>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</si>
  <si>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</si>
  <si>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</si>
  <si>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</si>
  <si>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</si>
  <si>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</si>
  <si>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</si>
  <si>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</si>
  <si>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</si>
  <si>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</si>
  <si>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</si>
  <si>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</si>
  <si>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</si>
  <si>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</si>
  <si>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</si>
  <si>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</si>
  <si>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</si>
  <si>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</si>
  <si>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</si>
  <si>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</si>
  <si>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</si>
  <si>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</si>
  <si>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</si>
  <si>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</si>
  <si>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</si>
  <si>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</si>
  <si>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</si>
  <si>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</si>
  <si>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</si>
  <si>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</si>
  <si>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</si>
  <si>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</si>
  <si>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</si>
  <si>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</si>
  <si>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</si>
  <si>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</si>
  <si>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</si>
  <si>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</si>
  <si>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</si>
  <si>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</si>
  <si>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</si>
  <si>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</si>
  <si>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</si>
  <si>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</si>
  <si>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</si>
  <si>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</si>
  <si>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</si>
  <si>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</si>
  <si>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</si>
  <si>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</si>
  <si>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</si>
  <si>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</si>
  <si>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</si>
  <si>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</si>
  <si>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</si>
  <si>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</si>
  <si>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</si>
  <si>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</si>
  <si>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</si>
  <si>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</si>
  <si>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</si>
  <si>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</si>
  <si>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</si>
  <si>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</si>
  <si>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</si>
  <si>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</si>
  <si>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</si>
  <si>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</si>
  <si>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</si>
  <si>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</si>
  <si>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</si>
  <si>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</si>
  <si>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</si>
  <si>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</si>
  <si>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</si>
  <si>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</si>
  <si>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</si>
  <si>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</si>
  <si>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</si>
  <si>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</si>
  <si>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</si>
  <si>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</si>
  <si>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</si>
  <si>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</si>
  <si>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</si>
  <si>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</si>
  <si>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</si>
  <si>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</si>
  <si>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</si>
  <si>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</si>
  <si>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</si>
  <si>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</si>
  <si>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</si>
  <si>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</si>
  <si>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</si>
  <si>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</si>
  <si>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</si>
  <si>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</si>
  <si>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</si>
  <si>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</si>
  <si>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</si>
  <si>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</si>
  <si>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</si>
  <si>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</si>
  <si>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</si>
  <si>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</si>
  <si>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</si>
  <si>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</si>
  <si>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</si>
  <si>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</si>
  <si>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</si>
  <si>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</si>
  <si>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</si>
  <si>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</si>
  <si>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</si>
  <si>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</si>
  <si>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проходим, неровности контуров</t>
  </si>
  <si>
    <t>Lepu Medical Balancium</t>
  </si>
  <si>
    <t>Правый</t>
  </si>
  <si>
    <t>DES, Metafor</t>
  </si>
  <si>
    <t>Проводник коронарный  0,8g, Angioline</t>
  </si>
  <si>
    <t xml:space="preserve">1) Строгий контроль места пункции, повязка  на руке до 6 ч. </t>
  </si>
  <si>
    <t>200 ml</t>
  </si>
  <si>
    <t>Никитинская Е.Н.</t>
  </si>
  <si>
    <t>10:12</t>
  </si>
  <si>
    <t>3,0 - 37</t>
  </si>
  <si>
    <t>3,5 - 20</t>
  </si>
  <si>
    <t>неровности контуров проксимального сегмента, стеноз дистального сегмента 40%. Антеградный кровоток TIMI III.</t>
  </si>
  <si>
    <t>стеноз проксимального сегмента не менее 70%, на границе проксимального и среднего сегментов определяется нестабильный стеноз 80%,  стенозы среднего сегмента до 50%. Антеградный кровоток ближе к TIMI II.</t>
  </si>
  <si>
    <t>стеноз проксимального сегмента 60%, стенозы среднего сегмента 40%, неровности контуров дистального сегмента. Антеградный кровоток TIMI III.</t>
  </si>
  <si>
    <t xml:space="preserve">Совместно с д/кардиологом: с учетом клинических данных, ЭКГ и КАГ рекомендована ЧКВ ПНА в экстренном порядке. </t>
  </si>
  <si>
    <t>Устье ствола ЛКА катетеризировано проводниковым катетером Launcher EBU 3/5 6Fr. Коронарный проводник Balancium, 1 шт заведен  в дистальный сегмент ПНА.  В зону нестабильного 80% стеноза с полным покрытием 50% стеноза среднего сегмента позиционирован и имплантирован DES Metafor 3.0-37 мм, давлением 14 атм. В зону проксимального сегмента с покрытием устья ПНА и оверлаппингом на предыдущий стент имплантирован DES NanoMed 3.5-24 мм, давлением 14 атм. Постдилатация и оптимизация стентов на всём протяжении выполнена БК NC Колибри 3.5-20, давлением 16-18 атм.  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восстановлен до TIMI III. Ангиографический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</si>
</sst>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L18" sqref="L1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45232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0.78125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0.78819444444444453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01" t="s">
        <v>523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26769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50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30188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524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7" t="s">
        <v>404</v>
      </c>
      <c r="H16" s="165">
        <v>6100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11.59</v>
      </c>
    </row>
    <row r="18" spans="1:8" ht="14.45" customHeight="1">
      <c r="A18" s="57" t="s">
        <v>188</v>
      </c>
      <c r="B18" s="87" t="s">
        <v>518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516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528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527</v>
      </c>
      <c r="C27" s="219"/>
      <c r="D27" s="219"/>
      <c r="E27" s="219"/>
      <c r="F27" s="219"/>
      <c r="G27" s="219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19" t="s">
        <v>529</v>
      </c>
      <c r="C32" s="219"/>
      <c r="D32" s="219"/>
      <c r="E32" s="219"/>
      <c r="F32" s="219"/>
      <c r="G32" s="219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530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O21" sqref="O2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221</v>
      </c>
      <c r="D8" s="240"/>
      <c r="E8" s="240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4"/>
      <c r="D10" s="244"/>
      <c r="E10" s="244"/>
      <c r="F10" s="195"/>
      <c r="G10" s="118"/>
      <c r="H10" s="39"/>
    </row>
    <row r="11" spans="1:8">
      <c r="A11" s="193"/>
      <c r="B11" s="198"/>
      <c r="C11" s="194">
        <f>SUM(F8:F10)</f>
        <v>2</v>
      </c>
      <c r="H11" s="39"/>
    </row>
    <row r="12" spans="1:8" ht="18.75">
      <c r="A12" s="75" t="s">
        <v>191</v>
      </c>
      <c r="B12" s="20">
        <f>КАГ!B8</f>
        <v>45232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0.78819444444444453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0.82291666666666663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4" t="s">
        <v>390</v>
      </c>
      <c r="B15" s="189">
        <f>IF(B14&lt;B13,B14+1,B14)-B13</f>
        <v>3.4722222222222099E-2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Никитинская Е.Н.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26769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50</v>
      </c>
      <c r="H18" s="39"/>
    </row>
    <row r="19" spans="1:8" ht="14.45" customHeight="1">
      <c r="A19" s="15" t="s">
        <v>12</v>
      </c>
      <c r="B19" s="68">
        <f>КАГ!B14</f>
        <v>30188</v>
      </c>
      <c r="C19" s="69"/>
      <c r="D19" s="69"/>
      <c r="E19" s="69"/>
      <c r="F19" s="69"/>
      <c r="G19" s="166" t="s">
        <v>402</v>
      </c>
      <c r="H19" s="181" t="str">
        <f>КАГ!H15</f>
        <v>10:12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6100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391</v>
      </c>
      <c r="H21" s="169">
        <f>КАГ!H17</f>
        <v>11.59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8" t="s">
        <v>531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396</v>
      </c>
      <c r="B40" s="179" t="s">
        <v>513</v>
      </c>
      <c r="C40" s="120"/>
      <c r="D40" s="245" t="s">
        <v>521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204</v>
      </c>
      <c r="B50" s="63" t="s">
        <v>522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H13" sqref="H13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45232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Никитинская Е.Н.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26769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50</v>
      </c>
    </row>
    <row r="7" spans="1:4">
      <c r="A7" s="38"/>
      <c r="C7" s="101" t="s">
        <v>12</v>
      </c>
      <c r="D7" s="103">
        <f>КАГ!$B$14</f>
        <v>30188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45232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326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517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5" t="s">
        <v>519</v>
      </c>
      <c r="C16" s="183" t="s">
        <v>525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345</v>
      </c>
      <c r="C17" s="183" t="s">
        <v>470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6" t="s">
        <v>401</v>
      </c>
      <c r="C18" s="136" t="s">
        <v>526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515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45" sqref="AJ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Lepu Medical Balancium</v>
      </c>
      <c r="U2" s="115" t="str">
        <f>IFERROR(INDEX(Расходка[Наименование расходного материала],MATCH(Расходка[[#This Row],[№]],Поиск_расходки[Индекс4],0)),"")</f>
        <v>DES, Metafor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NanoMed</v>
      </c>
      <c r="Y2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520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347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517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1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s="158" t="s">
        <v>346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1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31" t="s">
        <v>324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t="s">
        <v>358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62" t="s">
        <v>389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519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1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452</v>
      </c>
    </row>
    <row r="56" spans="1:33">
      <c r="A56">
        <v>55</v>
      </c>
      <c r="B56" t="s">
        <v>95</v>
      </c>
      <c r="C56" s="1" t="s">
        <v>325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453</v>
      </c>
    </row>
    <row r="57" spans="1:33">
      <c r="A57">
        <v>56</v>
      </c>
      <c r="B57" t="s">
        <v>95</v>
      </c>
      <c r="C57" s="1" t="s">
        <v>344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351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352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514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326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327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328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329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335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330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331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341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340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465</v>
      </c>
    </row>
    <row r="70" spans="1:33">
      <c r="A70">
        <v>69</v>
      </c>
      <c r="B70" t="s">
        <v>301</v>
      </c>
      <c r="C70" s="1" t="s">
        <v>332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466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421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AF75" s="4" t="s">
        <v>6</v>
      </c>
      <c r="AG75" s="4" t="s">
        <v>469</v>
      </c>
    </row>
    <row r="76" spans="1:33"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510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507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2023-11-02T17:12:07Z</cp:lastPrinted>
  <dcterms:created xsi:type="dcterms:W3CDTF">2015-06-05T18:19:34Z</dcterms:created>
  <dcterms:modified xsi:type="dcterms:W3CDTF">2023-11-02T17:12:11Z</dcterms:modified>
</cp:coreProperties>
</file>