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9" l="1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2" i="1"/>
  <c r="S70" i="1"/>
  <c r="S72" i="1"/>
  <c r="S65" i="1"/>
  <c r="S43" i="1"/>
  <c r="S48" i="1"/>
  <c r="S46" i="1"/>
  <c r="S50" i="1"/>
  <c r="S11" i="1"/>
  <c r="S31" i="1"/>
  <c r="S29" i="1"/>
  <c r="S53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6" i="1" l="1"/>
  <c r="S4" i="1"/>
  <c r="S5" i="1"/>
  <c r="S3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44" i="1"/>
  <c r="S10" i="1"/>
  <c r="S8" i="1"/>
  <c r="S12" i="1"/>
  <c r="S35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<sst xmlns="http://schemas.openxmlformats.org/spreadsheetml/2006/main" count="872" uniqueCount="531">
  <si>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</si>
  <si>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</si>
  <si>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</si>
  <si>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</si>
  <si>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</si>
  <si>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</si>
  <si>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</si>
  <si>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</si>
  <si>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</si>
  <si>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</si>
  <si>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</si>
  <si>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</si>
  <si>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</si>
  <si>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</si>
  <si>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</si>
  <si>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</si>
  <si>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</si>
  <si>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</si>
  <si>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</si>
  <si>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</si>
  <si>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</si>
  <si>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</si>
  <si>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</si>
  <si>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</si>
  <si>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</si>
  <si>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</si>
  <si>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</si>
  <si>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</si>
  <si>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</si>
  <si>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</si>
  <si>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</si>
  <si>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</si>
  <si>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</si>
  <si>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</si>
  <si>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</si>
  <si>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</si>
  <si>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</si>
  <si>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</si>
  <si>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</si>
  <si>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</si>
  <si>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</si>
  <si>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</si>
  <si>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</si>
  <si>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</si>
  <si>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</si>
  <si>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</si>
  <si>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</si>
  <si>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</si>
  <si>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</si>
  <si>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</si>
  <si>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</si>
  <si>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</si>
  <si>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</si>
  <si>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</si>
  <si>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</si>
  <si>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</si>
  <si>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</si>
  <si>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</si>
  <si>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</si>
  <si>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</si>
  <si>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</si>
  <si>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</si>
  <si>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</si>
  <si>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</si>
  <si>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</si>
  <si>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</si>
  <si>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</si>
  <si>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</si>
  <si>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</si>
  <si>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</si>
  <si>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</si>
  <si>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</si>
  <si>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</si>
  <si>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</si>
  <si>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</si>
  <si>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</si>
  <si>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</si>
  <si>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</si>
  <si>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</si>
  <si>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</si>
  <si>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</si>
  <si>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</si>
  <si>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</si>
  <si>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</si>
  <si>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</si>
  <si>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</si>
  <si>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</si>
  <si>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</si>
  <si>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</si>
  <si>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</si>
  <si>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</si>
  <si>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</si>
  <si>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</si>
  <si>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</si>
  <si>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</si>
  <si>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</si>
  <si>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</si>
  <si>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</si>
  <si>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</si>
  <si>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</si>
  <si>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</si>
  <si>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</si>
  <si>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</si>
  <si>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</si>
  <si>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</si>
  <si>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</si>
  <si>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</si>
  <si>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</si>
  <si>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</si>
  <si>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</si>
  <si>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</si>
  <si>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</si>
  <si>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</si>
  <si>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</si>
  <si>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</si>
  <si>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</si>
  <si>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</si>
  <si>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</si>
  <si>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</si>
  <si>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</si>
  <si>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</si>
  <si>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</si>
  <si>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</si>
  <si>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</si>
  <si>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</si>
  <si>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</si>
  <si>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</si>
  <si>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</si>
  <si>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</si>
  <si>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</si>
  <si>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</si>
  <si>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</si>
  <si>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</si>
  <si>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</si>
  <si>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</si>
  <si>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</si>
  <si>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</si>
  <si>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</si>
  <si>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</si>
  <si>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</si>
  <si>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</si>
  <si>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</si>
  <si>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</si>
  <si>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</si>
  <si>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</si>
  <si>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</si>
  <si>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</si>
  <si>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</si>
  <si>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</si>
  <si>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</si>
  <si>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</si>
  <si>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</si>
  <si>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</si>
  <si>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</si>
  <si>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</si>
  <si>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</si>
  <si>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</si>
  <si>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</si>
  <si>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</si>
  <si>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</si>
  <si>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</si>
  <si>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</si>
  <si>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</si>
  <si>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</si>
  <si>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</si>
  <si>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</si>
  <si>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</si>
  <si>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</si>
  <si>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</si>
  <si>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</si>
  <si>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</si>
  <si>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</si>
  <si>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</si>
  <si>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</si>
  <si>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</si>
  <si>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</si>
  <si>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</si>
  <si>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</si>
  <si>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</si>
  <si>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</si>
  <si>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</si>
  <si>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</si>
  <si>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</si>
  <si>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</si>
  <si>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</si>
  <si>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</si>
  <si>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</si>
  <si>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</si>
  <si>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</si>
  <si>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</si>
  <si>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</si>
  <si>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</si>
  <si>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</si>
  <si>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</si>
  <si>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</si>
  <si>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</si>
  <si>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</si>
  <si>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</si>
  <si>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</si>
  <si>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</si>
  <si>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</si>
  <si>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</si>
  <si>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</si>
  <si>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</si>
  <si>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</si>
  <si>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</si>
  <si>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</si>
  <si>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</si>
  <si>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</si>
  <si>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</si>
  <si>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</si>
  <si>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</si>
  <si>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</si>
  <si>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</si>
  <si>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</si>
  <si>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</si>
  <si>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</si>
  <si>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</si>
  <si>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</si>
  <si>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</si>
  <si>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</si>
  <si>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</si>
  <si>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</si>
  <si>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</si>
  <si>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</si>
  <si>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</si>
  <si>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</si>
  <si>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</si>
  <si>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</si>
  <si>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</si>
  <si>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</si>
  <si>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</si>
  <si>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</si>
  <si>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</si>
  <si>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</si>
  <si>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</si>
  <si>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</si>
  <si>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</si>
  <si>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</si>
  <si>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</si>
  <si>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</si>
  <si>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</si>
  <si>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</si>
  <si>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</si>
  <si>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</si>
  <si>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</si>
  <si>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</si>
  <si>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</si>
  <si>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</si>
  <si>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</si>
  <si>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</si>
  <si>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</si>
  <si>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</si>
  <si>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</si>
  <si>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</si>
  <si>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</si>
  <si>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</si>
  <si>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</si>
  <si>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</si>
  <si>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</si>
  <si>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</si>
  <si>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</si>
  <si>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</si>
  <si>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</si>
  <si>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</si>
  <si>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</si>
  <si>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</si>
  <si>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</si>
  <si>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</si>
  <si>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</si>
  <si>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</si>
  <si>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</si>
  <si>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</si>
  <si>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</si>
  <si>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</si>
  <si>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</si>
  <si>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</si>
  <si>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</si>
  <si>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</si>
  <si>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</si>
  <si>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</si>
  <si>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</si>
  <si>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</si>
  <si>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</si>
  <si>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</si>
  <si>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</si>
  <si>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</si>
  <si>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</si>
  <si>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</si>
  <si>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</si>
  <si>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</si>
  <si>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</si>
  <si>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</si>
  <si>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</si>
  <si>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</si>
  <si>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</si>
  <si>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</si>
  <si>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</si>
  <si>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</si>
  <si>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</si>
  <si>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</si>
  <si>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</si>
  <si>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</si>
  <si>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</si>
  <si>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</si>
  <si>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</si>
  <si>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</si>
  <si>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</si>
  <si>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</si>
  <si>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</si>
  <si>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</si>
  <si>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</si>
  <si>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</si>
  <si>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</si>
  <si>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</si>
  <si>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</si>
  <si>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</si>
  <si>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</si>
  <si>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</si>
  <si>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</si>
  <si>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</si>
  <si>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</si>
  <si>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</si>
  <si>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</si>
  <si>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</si>
  <si>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</si>
  <si>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</si>
  <si>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</si>
  <si>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</si>
  <si>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</si>
  <si>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</si>
  <si>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</si>
  <si>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</si>
  <si>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</si>
  <si>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</si>
  <si>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</si>
  <si>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</si>
  <si>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</si>
  <si>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</si>
  <si>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</si>
  <si>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</si>
  <si>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</si>
  <si>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</si>
  <si>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</si>
  <si>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</si>
  <si>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</si>
  <si>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</si>
  <si>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</si>
  <si>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</si>
  <si>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</si>
  <si>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</si>
  <si>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</si>
  <si>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</si>
  <si>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</si>
  <si>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</si>
  <si>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</si>
  <si>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</si>
  <si>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</si>
  <si>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</si>
  <si>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</si>
  <si>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</si>
  <si>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</si>
  <si>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</si>
  <si>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</si>
  <si>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</si>
  <si>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</si>
  <si>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</si>
  <si>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</si>
  <si>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</si>
  <si>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</si>
  <si>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</si>
  <si>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</si>
  <si>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</si>
  <si>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</si>
  <si>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</si>
  <si>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</si>
  <si>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</si>
  <si>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</si>
  <si>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</si>
  <si>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</si>
  <si>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</si>
  <si>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</si>
  <si>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</si>
  <si>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</si>
  <si>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</si>
  <si>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</si>
  <si>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</si>
  <si>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</si>
  <si>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</si>
  <si>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</si>
  <si>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</si>
  <si>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</si>
  <si>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</si>
  <si>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</si>
  <si>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</si>
  <si>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</si>
  <si>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</si>
  <si>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</si>
  <si>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</si>
  <si>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</si>
  <si>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</si>
  <si>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</si>
  <si>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</si>
  <si>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</si>
  <si>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</si>
  <si>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</si>
  <si>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</si>
  <si>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</si>
  <si>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</si>
  <si>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</si>
  <si>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</si>
  <si>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</si>
  <si>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</si>
  <si>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</si>
  <si>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</si>
  <si>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</si>
  <si>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</si>
  <si>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</si>
  <si>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</si>
  <si>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</si>
  <si>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</si>
  <si>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</si>
  <si>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</si>
  <si>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</si>
  <si>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</si>
  <si>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</si>
  <si>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</si>
  <si>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</si>
  <si>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</si>
  <si>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</si>
  <si>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</si>
  <si>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</si>
  <si>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</si>
  <si>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</si>
  <si>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</si>
  <si>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</si>
  <si>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</si>
  <si>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</si>
  <si>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</si>
  <si>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</si>
  <si>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</si>
  <si>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</si>
  <si>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</si>
  <si>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</si>
  <si>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</si>
  <si>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</si>
  <si>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</si>
  <si>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</si>
  <si>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</si>
  <si>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</si>
  <si>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</si>
  <si>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</si>
  <si>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</si>
  <si>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</si>
  <si>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</si>
  <si>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</si>
  <si>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</si>
  <si>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</si>
  <si>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</si>
  <si>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</si>
  <si>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</si>
  <si>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</si>
  <si>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</si>
  <si>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</si>
  <si>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</si>
  <si>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</si>
  <si>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</si>
  <si>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</si>
  <si>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</si>
  <si>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</si>
  <si>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</si>
  <si>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</si>
  <si>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</si>
  <si>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</si>
  <si>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</si>
  <si>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</si>
  <si>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</si>
  <si>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</si>
  <si>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</si>
  <si>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</si>
  <si>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</si>
  <si>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</si>
  <si>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</si>
  <si>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</si>
  <si>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</si>
  <si>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</si>
  <si>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</si>
  <si>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</si>
  <si>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</si>
  <si>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</si>
  <si>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</si>
  <si>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</si>
  <si>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</si>
  <si>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</si>
  <si>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</si>
  <si>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</si>
  <si>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</si>
  <si>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</si>
  <si>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</si>
  <si>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</si>
  <si>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</si>
  <si>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</si>
  <si>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</si>
  <si>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</si>
  <si>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</si>
  <si>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</si>
  <si>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</si>
  <si>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</si>
  <si>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</si>
  <si>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</si>
  <si>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</si>
  <si>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</si>
  <si>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</si>
  <si>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</si>
  <si>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</si>
  <si>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</si>
  <si>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</si>
  <si>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</si>
  <si>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</si>
  <si>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</si>
  <si>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250 ml</t>
  </si>
  <si>
    <t>06:24</t>
  </si>
  <si>
    <t>Правый</t>
  </si>
  <si>
    <t>Носков В.В.</t>
  </si>
  <si>
    <t>состояние после стентирования пркосимального и среднего сегментов. Определяется рестеноз in stent преимущественно в проксимальном до 40%.  Антеградный кровоток TIMI III</t>
  </si>
  <si>
    <t>проходим, неровности контуров</t>
  </si>
  <si>
    <t>эксцентричный стеноз проксимального сегмента 60%. Состояние после стентирования прокс/3 крупной ВТК (от 05.19г BMS Integrity 3.0-15 мм ), рестеноз in stent не более 30%, определяется значимый стеноз ср/3 ВТК 90%.  Антеградный кровоток TIMI III</t>
  </si>
  <si>
    <t xml:space="preserve">стенозы проксимального сегмента 70%, ХТО на уровне среднего сегмента. Антеградный кровоток TIMI 0. Развитые межсистменые коллатерали из септальных ветвей ПМЖА в ЗМЖА и развитый межсисменый анастомоз из ОА в ЗБА ПКА.     </t>
  </si>
  <si>
    <t xml:space="preserve">Совместно с д/кардиологом: с учетом клинических данных, ЭКГ и КАГ рекомендована ЧКВ ВТК в экстренном порядке. </t>
  </si>
  <si>
    <t>20 ml</t>
  </si>
  <si>
    <t>Устье ствола ЛКА катетеризировано проводниковым катетером Launcher EBU 3.5 6Fr. Коронарный проводник Angioline 1 гр. заведен  в дистальный сегмент ВТК. БК Колибри 2.5-15, давлением 8 атм. выполнена предилатация значимого стеноза. В зону значимого остаточного стеноза средней трети ВТК с оверлаппингом на ранее имплантированный стент от 2019г позиционирован и имплантирован DES Resolute Integrity 3.0-18 мм, давлением до 14 атм. На контрольных съемках стент раскрыт удовлетворительно, тромбоза, экстравазации контрастного вещества не определяется.    Антеградный кровоток по ВТК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</si>
</sst>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9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169" fontId="0" fillId="0" borderId="0" xfId="0" applyNumberFormat="1" applyAlignment="1">
      <alignment horizontal="left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20" sqref="N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45255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0.50694444444444442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0" t="s">
        <v>523</v>
      </c>
      <c r="C11" s="8"/>
      <c r="D11" s="95" t="s">
        <v>170</v>
      </c>
      <c r="E11" s="93"/>
      <c r="F11" s="93"/>
      <c r="G11" s="24" t="s">
        <v>270</v>
      </c>
      <c r="H11" s="26"/>
    </row>
    <row r="12" spans="1:8" ht="16.5" thickTop="1">
      <c r="A12" s="81" t="s">
        <v>8</v>
      </c>
      <c r="B12" s="82">
        <v>17814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>
      <c r="A13" s="15" t="s">
        <v>10</v>
      </c>
      <c r="B13" s="30">
        <f>DATEDIF(B12,B8,"y")</f>
        <v>75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32343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5130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9.7469999999999999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525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8" t="s">
        <v>526</v>
      </c>
      <c r="C27" s="218"/>
      <c r="D27" s="218"/>
      <c r="E27" s="218"/>
      <c r="F27" s="218"/>
      <c r="G27" s="218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18" t="s">
        <v>527</v>
      </c>
      <c r="C32" s="218"/>
      <c r="D32" s="218"/>
      <c r="E32" s="218"/>
      <c r="F32" s="218"/>
      <c r="G32" s="218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06" t="str">
        <f>IF($A$6=Вмешательства!$D$3,Вмешательства!$F$18,"")</f>
        <v/>
      </c>
      <c r="E37" s="206"/>
      <c r="F37" s="119"/>
      <c r="G37" s="119"/>
      <c r="H37" s="123"/>
    </row>
    <row r="38" spans="1:8" ht="14.45" customHeight="1">
      <c r="A38" s="38"/>
      <c r="C38" s="124"/>
      <c r="D38" s="207"/>
      <c r="E38" s="208"/>
      <c r="F38" s="208"/>
      <c r="G38" s="208"/>
      <c r="H38" s="209"/>
    </row>
    <row r="39" spans="1:8" ht="14.45" customHeight="1">
      <c r="A39" s="35"/>
      <c r="B39" s="119"/>
      <c r="C39" s="124"/>
      <c r="D39" s="208"/>
      <c r="E39" s="208"/>
      <c r="F39" s="208"/>
      <c r="G39" s="208"/>
      <c r="H39" s="209"/>
    </row>
    <row r="40" spans="1:8" ht="14.45" customHeight="1">
      <c r="A40" s="35"/>
      <c r="B40" s="119"/>
      <c r="C40" s="124"/>
      <c r="D40" s="208"/>
      <c r="E40" s="208"/>
      <c r="F40" s="208"/>
      <c r="G40" s="208"/>
      <c r="H40" s="209"/>
    </row>
    <row r="41" spans="1:8" ht="14.45" customHeight="1">
      <c r="A41" s="35"/>
      <c r="B41" s="119"/>
      <c r="C41" s="124"/>
      <c r="D41" s="208"/>
      <c r="E41" s="208"/>
      <c r="F41" s="208"/>
      <c r="G41" s="208"/>
      <c r="H41" s="209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3" t="s">
        <v>528</v>
      </c>
      <c r="E43" s="204"/>
      <c r="F43" s="204"/>
      <c r="G43" s="204"/>
      <c r="H43" s="205"/>
    </row>
    <row r="44" spans="1:8" ht="14.45" customHeight="1">
      <c r="A44" s="35"/>
      <c r="B44" s="119"/>
      <c r="C44" s="126"/>
      <c r="D44" s="204"/>
      <c r="E44" s="204"/>
      <c r="F44" s="204"/>
      <c r="G44" s="204"/>
      <c r="H44" s="205"/>
    </row>
    <row r="45" spans="1:8" ht="14.45" customHeight="1">
      <c r="A45" s="35"/>
      <c r="B45" s="119"/>
      <c r="C45" s="126"/>
      <c r="D45" s="204"/>
      <c r="E45" s="204"/>
      <c r="F45" s="204"/>
      <c r="G45" s="204"/>
      <c r="H45" s="205"/>
    </row>
    <row r="46" spans="1:8">
      <c r="A46" s="35"/>
      <c r="B46" s="119"/>
      <c r="C46" s="126"/>
      <c r="D46" s="204"/>
      <c r="E46" s="204"/>
      <c r="F46" s="204"/>
      <c r="G46" s="204"/>
      <c r="H46" s="205"/>
    </row>
    <row r="47" spans="1:8">
      <c r="A47" s="38"/>
      <c r="C47" s="126"/>
      <c r="D47" s="204"/>
      <c r="E47" s="204"/>
      <c r="F47" s="204"/>
      <c r="G47" s="204"/>
      <c r="H47" s="205"/>
    </row>
    <row r="48" spans="1:8">
      <c r="A48" s="38"/>
      <c r="C48" s="126"/>
      <c r="D48" s="204"/>
      <c r="E48" s="204"/>
      <c r="F48" s="204"/>
      <c r="G48" s="204"/>
      <c r="H48" s="205"/>
    </row>
    <row r="49" spans="1:13">
      <c r="A49" s="40"/>
      <c r="B49" s="31"/>
      <c r="C49" s="127"/>
      <c r="D49" s="204"/>
      <c r="E49" s="204"/>
      <c r="F49" s="204"/>
      <c r="G49" s="204"/>
      <c r="H49" s="205"/>
    </row>
    <row r="50" spans="1:13">
      <c r="A50" s="38"/>
      <c r="D50" s="204"/>
      <c r="E50" s="204"/>
      <c r="F50" s="204"/>
      <c r="G50" s="204"/>
      <c r="H50" s="205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J43" sqref="J4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224</v>
      </c>
      <c r="D8" s="239"/>
      <c r="E8" s="239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9"/>
      <c r="D9" s="239"/>
      <c r="E9" s="239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3"/>
      <c r="D10" s="243"/>
      <c r="E10" s="243"/>
      <c r="F10" s="194"/>
      <c r="G10" s="118"/>
      <c r="H10" s="39"/>
    </row>
    <row r="11" spans="1:8">
      <c r="A11" s="193"/>
      <c r="B11" s="197"/>
      <c r="C11" s="251">
        <f>SUM(F8:F10)</f>
        <v>1</v>
      </c>
      <c r="H11" s="39"/>
    </row>
    <row r="12" spans="1:8" ht="18.75">
      <c r="A12" s="75" t="s">
        <v>191</v>
      </c>
      <c r="B12" s="20">
        <f>КАГ!B8</f>
        <v>45255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0.50694444444444442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0.53125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Морозов А.А.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Носков В.В.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17814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75</v>
      </c>
      <c r="H18" s="39"/>
    </row>
    <row r="19" spans="1:8" ht="14.45" customHeight="1">
      <c r="A19" s="15" t="s">
        <v>12</v>
      </c>
      <c r="B19" s="68">
        <f>КАГ!B14</f>
        <v>32343</v>
      </c>
      <c r="C19" s="69"/>
      <c r="D19" s="69"/>
      <c r="E19" s="69"/>
      <c r="F19" s="69"/>
      <c r="G19" s="166" t="s">
        <v>402</v>
      </c>
      <c r="H19" s="181" t="str">
        <f>КАГ!H15</f>
        <v>06:24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5130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9.7469999999999999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7" t="s">
        <v>530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529</v>
      </c>
      <c r="C40" s="120"/>
      <c r="D40" s="244" t="s">
        <v>519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1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204</v>
      </c>
      <c r="B50" s="63" t="s">
        <v>520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375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ml,20 ml,30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G37" sqref="G3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45255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Носков В.В.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17814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75</v>
      </c>
    </row>
    <row r="7" spans="1:4">
      <c r="A7" s="38"/>
      <c r="C7" s="101" t="s">
        <v>12</v>
      </c>
      <c r="D7" s="103">
        <f>КАГ!$B$14</f>
        <v>32343</v>
      </c>
    </row>
    <row r="8" spans="1:4">
      <c r="A8" s="195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45255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413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458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66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67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68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69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0</v>
      </c>
      <c r="O71" s="198">
        <f>IF(ISNUMBER(SEARCH('Карта учёта'!$B$23,Расходка[[#This Row],[Наименование расходного материала]])),MAX($O$1:O70)+1,0)</f>
        <v>0</v>
      </c>
      <c r="P71" s="198">
        <f>IF(ISNUMBER(SEARCH('Карта учёта'!$B$24,Расходка[[#This Row],[Наименование расходного материала]])),MAX($P$1:P70)+1,0)</f>
        <v>0</v>
      </c>
      <c r="Q71" s="198">
        <f>IF(ISNUMBER(SEARCH('Карта учёта'!$B$25,Расходка[[#This Row],[Наименование расходного материала]])),MAX($Q$1:Q70)+1,0)</f>
        <v>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/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/>
      </c>
      <c r="AB71" s="199" t="str">
        <f>IFERROR(INDEX(Расходка[Наименование расходного материала],MATCH(Расходка[[#This Row],[№]],Поиск_расходки[Индекс11],0)),"")</f>
        <v/>
      </c>
      <c r="AC71" s="199" t="str">
        <f>IFERROR(INDEX(Расходка[Наименование расходного материала],MATCH(Расходка[[#This Row],[№]],Поиск_расходки[Индекс12],0)),"")</f>
        <v/>
      </c>
      <c r="AD71" s="199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2023-11-25T10:07:33Z</cp:lastPrinted>
  <dcterms:created xsi:type="dcterms:W3CDTF">2015-06-05T18:19:34Z</dcterms:created>
  <dcterms:modified xsi:type="dcterms:W3CDTF">2023-11-25T10:07:37Z</dcterms:modified>
</cp:coreProperties>
</file>