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Ноя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17" i="3"/>
  <c r="A18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32" i="1"/>
  <c r="S70" i="1"/>
  <c r="S72" i="1"/>
  <c r="S65" i="1"/>
  <c r="S43" i="1"/>
  <c r="S48" i="1"/>
  <c r="S46" i="1"/>
  <c r="S50" i="1"/>
  <c r="S35" i="1"/>
  <c r="S12" i="1"/>
  <c r="S8" i="1"/>
  <c r="S10" i="1"/>
  <c r="S44" i="1"/>
  <c r="S23" i="1"/>
  <c r="S9" i="1"/>
  <c r="S63" i="1"/>
  <c r="S37" i="1"/>
  <c r="S33" i="1"/>
  <c r="S57" i="1"/>
  <c r="S74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22" i="1" l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AA67" i="1"/>
  <c r="G64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<sst xmlns="http://schemas.openxmlformats.org/spreadsheetml/2006/main" count="872" uniqueCount="530">
  <si>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</si>
  <si>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</si>
  <si>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</si>
  <si>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</si>
  <si>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</si>
  <si>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</si>
  <si>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</si>
  <si>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</si>
  <si>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</si>
  <si>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</si>
  <si>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</si>
  <si>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</si>
  <si>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</si>
  <si>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</si>
  <si>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</si>
  <si>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</si>
  <si>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</si>
  <si>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</si>
  <si>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</si>
  <si>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</si>
  <si>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</si>
  <si>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</si>
  <si>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</si>
  <si>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</si>
  <si>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</si>
  <si>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</si>
  <si>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</si>
  <si>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</si>
  <si>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</si>
  <si>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</si>
  <si>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</si>
  <si>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</si>
  <si>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</si>
  <si>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</si>
  <si>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</si>
  <si>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</si>
  <si>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</si>
  <si>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</si>
  <si>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</si>
  <si>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</si>
  <si>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</si>
  <si>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</si>
  <si>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</si>
  <si>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</si>
  <si>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</si>
  <si>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</si>
  <si>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</si>
  <si>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</si>
  <si>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</si>
  <si>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</si>
  <si>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</si>
  <si>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</si>
  <si>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</si>
  <si>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</si>
  <si>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</si>
  <si>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</si>
  <si>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</si>
  <si>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</si>
  <si>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</si>
  <si>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</si>
  <si>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</si>
  <si>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</si>
  <si>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</si>
  <si>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</si>
  <si>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</si>
  <si>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</si>
  <si>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</si>
  <si>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</si>
  <si>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</si>
  <si>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</si>
  <si>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</si>
  <si>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</si>
  <si>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</si>
  <si>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</si>
  <si>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</si>
  <si>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</si>
  <si>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</si>
  <si>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</si>
  <si>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</si>
  <si>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</si>
  <si>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</si>
  <si>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</si>
  <si>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</si>
  <si>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</si>
  <si>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</si>
  <si>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</si>
  <si>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</si>
  <si>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</si>
  <si>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</si>
  <si>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</si>
  <si>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</si>
  <si>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</si>
  <si>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</si>
  <si>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</si>
  <si>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</si>
  <si>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</si>
  <si>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</si>
  <si>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</si>
  <si>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</si>
  <si>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</si>
  <si>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</si>
  <si>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</si>
  <si>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</si>
  <si>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</si>
  <si>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</si>
  <si>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</si>
  <si>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</si>
  <si>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</si>
  <si>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</si>
  <si>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</si>
  <si>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</si>
  <si>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</si>
  <si>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</si>
  <si>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</si>
  <si>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</si>
  <si>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</si>
  <si>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</si>
  <si>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</si>
  <si>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</si>
  <si>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</si>
  <si>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</si>
  <si>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</si>
  <si>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</si>
  <si>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</si>
  <si>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</si>
  <si>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</si>
  <si>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</si>
  <si>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</si>
  <si>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</si>
  <si>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</si>
  <si>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</si>
  <si>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</si>
  <si>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</si>
  <si>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</si>
  <si>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</si>
  <si>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</si>
  <si>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</si>
  <si>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</si>
  <si>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</si>
  <si>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</si>
  <si>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</si>
  <si>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</si>
  <si>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</si>
  <si>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</si>
  <si>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</si>
  <si>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</si>
  <si>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</si>
  <si>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</si>
  <si>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</si>
  <si>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</si>
  <si>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</si>
  <si>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</si>
  <si>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</si>
  <si>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</si>
  <si>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</si>
  <si>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</si>
  <si>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</si>
  <si>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</si>
  <si>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</si>
  <si>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</si>
  <si>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</si>
  <si>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</si>
  <si>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</si>
  <si>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</si>
  <si>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</si>
  <si>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</si>
  <si>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</si>
  <si>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</si>
  <si>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</si>
  <si>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</si>
  <si>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</si>
  <si>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</si>
  <si>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</si>
  <si>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</si>
  <si>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</si>
  <si>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</si>
  <si>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</si>
  <si>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</si>
  <si>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</si>
  <si>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</si>
  <si>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</si>
  <si>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</si>
  <si>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</si>
  <si>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</si>
  <si>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</si>
  <si>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</si>
  <si>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</si>
  <si>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</si>
  <si>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</si>
  <si>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</si>
  <si>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</si>
  <si>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</si>
  <si>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</si>
  <si>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</si>
  <si>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</si>
  <si>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</si>
  <si>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</si>
  <si>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</si>
  <si>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</si>
  <si>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</si>
  <si>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</si>
  <si>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</si>
  <si>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</si>
  <si>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</si>
  <si>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</si>
  <si>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</si>
  <si>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</si>
  <si>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</si>
  <si>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</si>
  <si>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</si>
  <si>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</si>
  <si>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</si>
  <si>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</si>
  <si>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</si>
  <si>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</si>
  <si>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</si>
  <si>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</si>
  <si>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</si>
  <si>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</si>
  <si>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</si>
  <si>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</si>
  <si>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</si>
  <si>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</si>
  <si>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</si>
  <si>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</si>
  <si>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</si>
  <si>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</si>
  <si>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</si>
  <si>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</si>
  <si>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</si>
  <si>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</si>
  <si>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</si>
  <si>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</si>
  <si>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</si>
  <si>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</si>
  <si>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</si>
  <si>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</si>
  <si>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</si>
  <si>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</si>
  <si>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</si>
  <si>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</si>
  <si>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</si>
  <si>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</si>
  <si>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</si>
  <si>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</si>
  <si>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</si>
  <si>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</si>
  <si>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</si>
  <si>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</si>
  <si>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</si>
  <si>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</si>
  <si>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</si>
  <si>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</si>
  <si>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</si>
  <si>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</si>
  <si>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</si>
  <si>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</si>
  <si>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</si>
  <si>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</si>
  <si>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</si>
  <si>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</si>
  <si>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</si>
  <si>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</si>
  <si>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</si>
  <si>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</si>
  <si>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</si>
  <si>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</si>
  <si>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</si>
  <si>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</si>
  <si>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</si>
  <si>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</si>
  <si>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</si>
  <si>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</si>
  <si>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</si>
  <si>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</si>
  <si>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</si>
  <si>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</si>
  <si>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</si>
  <si>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</si>
  <si>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</si>
  <si>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</si>
  <si>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</si>
  <si>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</si>
  <si>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</si>
  <si>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</si>
  <si>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</si>
  <si>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</si>
  <si>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</si>
  <si>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</si>
  <si>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</si>
  <si>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</si>
  <si>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</si>
  <si>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</si>
  <si>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</si>
  <si>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</si>
  <si>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</si>
  <si>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</si>
  <si>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</si>
  <si>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</si>
  <si>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</si>
  <si>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</si>
  <si>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</si>
  <si>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</si>
  <si>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</si>
  <si>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</si>
  <si>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</si>
  <si>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</si>
  <si>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</si>
  <si>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</si>
  <si>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</si>
  <si>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</si>
  <si>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</si>
  <si>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</si>
  <si>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</si>
  <si>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</si>
  <si>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</si>
  <si>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</si>
  <si>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</si>
  <si>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</si>
  <si>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</si>
  <si>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</si>
  <si>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</si>
  <si>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</si>
  <si>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</si>
  <si>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</si>
  <si>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</si>
  <si>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</si>
  <si>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</si>
  <si>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</si>
  <si>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</si>
  <si>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</si>
  <si>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</si>
  <si>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</si>
  <si>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</si>
  <si>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</si>
  <si>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</si>
  <si>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</si>
  <si>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</si>
  <si>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</si>
  <si>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</si>
  <si>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</si>
  <si>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</si>
  <si>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</si>
  <si>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</si>
  <si>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</si>
  <si>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</si>
  <si>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</si>
  <si>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</si>
  <si>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</si>
  <si>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</si>
  <si>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</si>
  <si>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</si>
  <si>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</si>
  <si>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</si>
  <si>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</si>
  <si>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</si>
  <si>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</si>
  <si>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</si>
  <si>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</si>
  <si>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</si>
  <si>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</si>
  <si>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</si>
  <si>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</si>
  <si>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</si>
  <si>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</si>
  <si>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</si>
  <si>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</si>
  <si>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</si>
  <si>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</si>
  <si>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</si>
  <si>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</si>
  <si>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</si>
  <si>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</si>
  <si>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</si>
  <si>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</si>
  <si>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</si>
  <si>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</si>
  <si>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</si>
  <si>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</si>
  <si>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</si>
  <si>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</si>
  <si>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</si>
  <si>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</si>
  <si>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</si>
  <si>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</si>
  <si>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</si>
  <si>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</si>
  <si>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</si>
  <si>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</si>
  <si>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</si>
  <si>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</si>
  <si>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</si>
  <si>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</si>
  <si>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</si>
  <si>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</si>
  <si>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</si>
  <si>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</si>
  <si>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</si>
  <si>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</si>
  <si>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</si>
  <si>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</si>
  <si>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</si>
  <si>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</si>
  <si>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</si>
  <si>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</si>
  <si>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</si>
  <si>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</si>
  <si>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</si>
  <si>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</si>
  <si>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</si>
  <si>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</si>
  <si>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</si>
  <si>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</si>
  <si>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</si>
  <si>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</si>
  <si>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</si>
  <si>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</si>
  <si>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</si>
  <si>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</si>
  <si>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</si>
  <si>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</si>
  <si>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</si>
  <si>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</si>
  <si>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</si>
  <si>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</si>
  <si>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</si>
  <si>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</si>
  <si>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</si>
  <si>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</si>
  <si>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</si>
  <si>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</si>
  <si>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</si>
  <si>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</si>
  <si>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</si>
  <si>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</si>
  <si>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</si>
  <si>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</si>
  <si>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</si>
  <si>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</si>
  <si>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</si>
  <si>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</si>
  <si>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</si>
  <si>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</si>
  <si>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</si>
  <si>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</si>
  <si>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</si>
  <si>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</si>
  <si>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</si>
  <si>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</si>
  <si>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</si>
  <si>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</si>
  <si>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</si>
  <si>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</si>
  <si>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</si>
  <si>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</si>
  <si>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</si>
  <si>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</si>
  <si>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</si>
  <si>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</si>
  <si>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</si>
  <si>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</si>
  <si>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</si>
  <si>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</si>
  <si>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</si>
  <si>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</si>
  <si>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</si>
  <si>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</si>
  <si>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</si>
  <si>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</si>
  <si>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</si>
  <si>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</si>
  <si>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</si>
  <si>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</si>
  <si>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</si>
  <si>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</si>
  <si>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</si>
  <si>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</si>
  <si>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</si>
  <si>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</si>
  <si>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</si>
  <si>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</si>
  <si>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</si>
  <si>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</si>
  <si>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</si>
  <si>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</si>
  <si>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</si>
  <si>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</si>
  <si>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</si>
  <si>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</si>
  <si>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</si>
  <si>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</si>
  <si>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</si>
  <si>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</si>
  <si>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</si>
  <si>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</si>
  <si>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</si>
  <si>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</si>
  <si>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</si>
  <si>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</si>
  <si>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</si>
  <si>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</si>
  <si>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</si>
  <si>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</si>
  <si>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</si>
  <si>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</si>
  <si>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</si>
  <si>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</si>
  <si>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</si>
  <si>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</si>
  <si>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</si>
  <si>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</si>
  <si>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</si>
  <si>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</si>
  <si>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</si>
  <si>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</si>
  <si>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</si>
  <si>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</si>
  <si>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</si>
  <si>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 xml:space="preserve">Совместно с д/кардиологом: с учетом клинических данных, ЭКГ и КАГ рекомендована ЧКВ ПКА в экстренном порядке. </t>
  </si>
  <si>
    <t>100 ml</t>
  </si>
  <si>
    <t>проходим,  контуры ровные.</t>
  </si>
  <si>
    <t>08:18</t>
  </si>
  <si>
    <t>Петухова Г.Ю.</t>
  </si>
  <si>
    <t>неровности контуров проксимального сегмента. Антеградный кровоток TIMI III.</t>
  </si>
  <si>
    <t>пролонгированный стеноз среднего сегмента 30%, стеноз дистального сегмента 30%, острая тотальная окклюзия на уровне "креста" ПКА. TTG2, Rentrop 0. Антеградный кровоток TIMI 0.</t>
  </si>
  <si>
    <t>стеноз устья с проксимальным сегментом  30%, стеноз среднего сегмента 70%. Антеградный кровоток TIMI III.</t>
  </si>
  <si>
    <t>бедренный</t>
  </si>
  <si>
    <t>Оставлен</t>
  </si>
  <si>
    <t>1) Строгий контроль места пункции! Интродьюсер убрать через 18 ч.</t>
  </si>
  <si>
    <t>Устье ПКА катетеризировано проводниковым катетером Launcher JR 3/5 6Fr. Коронарный проводник AngioLane 1 гр, 1 шт заведен  в дистальный сегмент ПКА. Частичная реканализация на проводнике. Выполнена полная реканализация артерии после баллонной ангиопластики БК Колибри 2.0  значимого стеноза зоны "креста" ПКА.  В зону нестабильного остаточного стеноза с частичным покрытием прокс/3 дистального сегмента и частичным покрытием прокс/3 ЗМЖВ имплантирован DES Resolute Integrity  2,75-30 мм, давлением 12 атм. Далее постдилатация устья ЗБВ и ячейки стента БК Колибри 2.0.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ПКА резко замедлен ближе к TIMI I. Принято решение в пользу ведения эптифибатида  10 мл 2.0 мг/мл. На контрольных съёмках через 10 мин. антеградный кровоток значительно с улучшением, ближе к TIMI III. Ангиографический удовлетворительный. Пациентка в тяжёлом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</si>
</sst>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87628</xdr:colOff>
      <xdr:row>40</xdr:row>
      <xdr:rowOff>28575</xdr:rowOff>
    </xdr:from>
    <xdr:to>
      <xdr:col>1</xdr:col>
      <xdr:colOff>1000125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28" y="7724775"/>
          <a:ext cx="2169797" cy="1612823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45249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6.9444444444444441E-3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1.0416666666666666E-2</v>
      </c>
      <c r="C10" s="55"/>
      <c r="D10" s="95" t="s">
        <v>173</v>
      </c>
      <c r="E10" s="93"/>
      <c r="F10" s="93"/>
      <c r="G10" s="24" t="s">
        <v>144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266</v>
      </c>
      <c r="H11" s="26"/>
    </row>
    <row r="12" spans="1:8" ht="16.5" thickTop="1">
      <c r="A12" s="81" t="s">
        <v>8</v>
      </c>
      <c r="B12" s="82">
        <v>20508</v>
      </c>
      <c r="C12" s="12"/>
      <c r="D12" s="95" t="s">
        <v>303</v>
      </c>
      <c r="E12" s="93"/>
      <c r="F12" s="93"/>
      <c r="G12" s="24" t="s">
        <v>506</v>
      </c>
      <c r="H12" s="26"/>
    </row>
    <row r="13" spans="1:8" ht="15.75">
      <c r="A13" s="15" t="s">
        <v>10</v>
      </c>
      <c r="B13" s="30">
        <f>DATEDIF(B12,B8,"y")</f>
        <v>67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31677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521</v>
      </c>
    </row>
    <row r="16" spans="1:8" ht="15.6" customHeight="1">
      <c r="A16" s="15" t="s">
        <v>106</v>
      </c>
      <c r="B16" s="19" t="s">
        <v>487</v>
      </c>
      <c r="D16" s="36"/>
      <c r="E16" s="36"/>
      <c r="F16" s="36"/>
      <c r="G16" s="167" t="s">
        <v>403</v>
      </c>
      <c r="H16" s="165">
        <v>4470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8.4930000000000003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526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525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523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524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518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="110" zoomScaleNormal="100" zoomScaleSheetLayoutView="110" zoomScalePageLayoutView="90" workbookViewId="0">
      <selection activeCell="L22" sqref="L2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216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45249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1.0416666666666666E-2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5.2083333333333336E-2</v>
      </c>
      <c r="C14" s="12"/>
      <c r="D14" s="95" t="s">
        <v>173</v>
      </c>
      <c r="E14" s="93"/>
      <c r="F14" s="93"/>
      <c r="G14" s="80" t="str">
        <f>КАГ!G10</f>
        <v>Александрова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4.1666666666666671E-2</v>
      </c>
      <c r="D15" s="95" t="s">
        <v>170</v>
      </c>
      <c r="E15" s="93"/>
      <c r="F15" s="93"/>
      <c r="G15" s="80" t="str">
        <f>КАГ!G11</f>
        <v>Станкевич И.В.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Петухова Г.Ю.</v>
      </c>
      <c r="D16" s="95" t="s">
        <v>303</v>
      </c>
      <c r="E16" s="93"/>
      <c r="F16" s="93"/>
      <c r="G16" s="80" t="str">
        <f>КАГ!G12</f>
        <v>Прудникова Ю.А.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20508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67</v>
      </c>
      <c r="H18" s="39"/>
    </row>
    <row r="19" spans="1:8" ht="14.45" customHeight="1">
      <c r="A19" s="15" t="s">
        <v>12</v>
      </c>
      <c r="B19" s="68">
        <f>КАГ!B14</f>
        <v>31677</v>
      </c>
      <c r="C19" s="69"/>
      <c r="D19" s="69"/>
      <c r="E19" s="69"/>
      <c r="F19" s="69"/>
      <c r="G19" s="166" t="s">
        <v>401</v>
      </c>
      <c r="H19" s="181" t="str">
        <f>КАГ!H15</f>
        <v>08:18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4470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8" t="s">
        <v>390</v>
      </c>
      <c r="H21" s="169">
        <f>КАГ!H17</f>
        <v>8.4930000000000003</v>
      </c>
    </row>
    <row r="22" spans="1:8" ht="14.45" customHeight="1">
      <c r="A22" s="57" t="str">
        <f>КАГ!G18</f>
        <v>Доступ:</v>
      </c>
      <c r="B22" s="77" t="str">
        <f>КАГ!H18</f>
        <v>бедренный</v>
      </c>
      <c r="C22" s="70"/>
      <c r="D22" s="70"/>
      <c r="E22" s="70"/>
      <c r="F22" s="70"/>
      <c r="G22" s="185" t="str">
        <f>IF(B21=Вмешательства!F3,Вмешательства!F19,"")</f>
        <v>Реканализация:</v>
      </c>
      <c r="H22" s="186">
        <f>IFERROR(SUM(IF($B$21=Вмешательства!F3,SUM(КАГ!$B$9+0.01),"")),"")</f>
        <v>1.6944444444444443E-2</v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528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519</v>
      </c>
      <c r="H50" s="39"/>
    </row>
    <row r="51" spans="1:8">
      <c r="A51" s="65" t="s">
        <v>206</v>
      </c>
      <c r="B51" s="66" t="s">
        <v>527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45249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Петухова Г.Ю.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20508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67</v>
      </c>
    </row>
    <row r="7" spans="1:4">
      <c r="A7" s="38"/>
      <c r="C7" s="101" t="s">
        <v>12</v>
      </c>
      <c r="D7" s="103">
        <f>КАГ!$B$14</f>
        <v>31677</v>
      </c>
    </row>
    <row r="8" spans="1:4">
      <c r="A8" s="196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7"/>
      <c r="B10" s="31"/>
      <c r="C10" s="151" t="s">
        <v>13</v>
      </c>
      <c r="D10" s="152">
        <f>КАГ!$B$8</f>
        <v>45249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329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346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408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455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J45" sqref="AJ4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JR 3.5</v>
      </c>
      <c r="T2" s="115" t="str">
        <f>IFERROR(INDEX(Расходка[Наименование расходного материала],MATCH(Расходка[[#This Row],[№]],Поиск_расходки[Индекс3],0)),"")</f>
        <v>Проводник коронарный  1g, Angioline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1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1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2023-11-18T22:35:06Z</cp:lastPrinted>
  <dcterms:created xsi:type="dcterms:W3CDTF">2015-06-05T18:19:34Z</dcterms:created>
  <dcterms:modified xsi:type="dcterms:W3CDTF">2023-11-18T22:35:14Z</dcterms:modified>
</cp:coreProperties>
</file>