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Ноя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74" i="1"/>
  <c r="R73" i="1" s="1"/>
  <c r="F73" i="1"/>
  <c r="F74" i="1"/>
  <c r="S73" i="1" s="1"/>
  <c r="G73" i="1"/>
  <c r="G74" i="1"/>
  <c r="H73" i="1"/>
  <c r="H74" i="1"/>
  <c r="I73" i="1"/>
  <c r="I74" i="1"/>
  <c r="V73" i="1" s="1"/>
  <c r="J73" i="1"/>
  <c r="J74" i="1"/>
  <c r="W73" i="1" s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S74" i="1"/>
  <c r="V74" i="1"/>
  <c r="W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F69" i="1"/>
  <c r="F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W66" i="1"/>
  <c r="W67" i="1"/>
  <c r="H65" i="1"/>
  <c r="H66" i="1" s="1"/>
  <c r="W64" i="1"/>
  <c r="W65" i="1"/>
  <c r="U2" i="1"/>
  <c r="W46" i="1"/>
  <c r="W56" i="1"/>
  <c r="W47" i="1"/>
  <c r="W39" i="1"/>
  <c r="W59" i="1"/>
  <c r="W48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W69" i="1"/>
  <c r="H68" i="1"/>
  <c r="W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W54" i="1"/>
  <c r="J70" i="1"/>
  <c r="W71" i="1" s="1"/>
  <c r="W70" i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U62" i="1" l="1"/>
  <c r="U50" i="1"/>
  <c r="U52" i="1"/>
  <c r="W44" i="1"/>
  <c r="U70" i="1"/>
  <c r="W55" i="1"/>
  <c r="U54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3" i="1" l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S57" i="1" s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27" i="1"/>
  <c r="S26" i="1"/>
  <c r="S32" i="1"/>
  <c r="S17" i="1" l="1"/>
  <c r="S22" i="1"/>
  <c r="S33" i="1"/>
  <c r="S24" i="1"/>
  <c r="S34" i="1"/>
  <c r="S14" i="1"/>
  <c r="S37" i="1"/>
  <c r="S69" i="1"/>
  <c r="S58" i="1"/>
  <c r="S56" i="1"/>
  <c r="S63" i="1"/>
  <c r="S28" i="1"/>
  <c r="S30" i="1"/>
  <c r="S18" i="1"/>
  <c r="S9" i="1"/>
  <c r="S16" i="1"/>
  <c r="S38" i="1"/>
  <c r="S7" i="1"/>
  <c r="S23" i="1"/>
  <c r="S19" i="1"/>
  <c r="S5" i="1"/>
  <c r="S42" i="1"/>
  <c r="S44" i="1"/>
  <c r="S40" i="1"/>
  <c r="S53" i="1"/>
  <c r="S20" i="1"/>
  <c r="S10" i="1"/>
  <c r="S15" i="1"/>
  <c r="S29" i="1"/>
  <c r="S13" i="1"/>
  <c r="S8" i="1"/>
  <c r="S36" i="1"/>
  <c r="S31" i="1"/>
  <c r="S25" i="1"/>
  <c r="S12" i="1"/>
  <c r="S21" i="1"/>
  <c r="S11" i="1"/>
  <c r="S6" i="1"/>
  <c r="S35" i="1"/>
  <c r="S3" i="1"/>
  <c r="S4" i="1"/>
  <c r="S66" i="1"/>
  <c r="S50" i="1"/>
  <c r="S59" i="1"/>
  <c r="S39" i="1"/>
  <c r="S62" i="1"/>
  <c r="S46" i="1"/>
  <c r="S49" i="1"/>
  <c r="S54" i="1"/>
  <c r="S51" i="1"/>
  <c r="S48" i="1"/>
  <c r="S61" i="1"/>
  <c r="S67" i="1"/>
  <c r="S47" i="1"/>
  <c r="S43" i="1"/>
  <c r="S64" i="1"/>
  <c r="S41" i="1"/>
  <c r="S45" i="1"/>
  <c r="S65" i="1"/>
  <c r="S60" i="1"/>
  <c r="S55" i="1"/>
  <c r="S52" i="1"/>
  <c r="S72" i="1"/>
  <c r="S71" i="1"/>
  <c r="S68" i="1"/>
  <c r="K68" i="1"/>
  <c r="K69" i="1" s="1"/>
  <c r="S70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K70" i="1" l="1"/>
  <c r="X69" i="1" s="1"/>
  <c r="X64" i="1"/>
  <c r="X62" i="1"/>
  <c r="X63" i="1"/>
  <c r="X44" i="1"/>
  <c r="X50" i="1"/>
  <c r="X41" i="1"/>
  <c r="X43" i="1"/>
  <c r="X40" i="1"/>
  <c r="X57" i="1"/>
  <c r="X45" i="1"/>
  <c r="X55" i="1"/>
  <c r="X67" i="1"/>
  <c r="X56" i="1"/>
  <c r="X61" i="1"/>
  <c r="X54" i="1"/>
  <c r="X49" i="1"/>
  <c r="X52" i="1"/>
  <c r="X47" i="1"/>
  <c r="X59" i="1"/>
  <c r="X46" i="1"/>
  <c r="X51" i="1"/>
  <c r="X66" i="1"/>
  <c r="X72" i="1"/>
  <c r="X68" i="1"/>
  <c r="X70" i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X71" i="1" l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AA67" i="1"/>
  <c r="G64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Y68" i="1"/>
  <c r="M61" i="1"/>
  <c r="Y56" i="1"/>
  <c r="Y62" i="1" l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3" i="1"/>
  <c r="T2" i="1"/>
  <c r="T64" i="1"/>
  <c r="T42" i="1"/>
  <c r="T9" i="1"/>
  <c r="T62" i="1"/>
  <c r="T60" i="1"/>
  <c r="T4" i="1"/>
  <c r="T53" i="1"/>
  <c r="T49" i="1"/>
  <c r="T24" i="1"/>
  <c r="T19" i="1"/>
  <c r="T46" i="1"/>
  <c r="T29" i="1"/>
  <c r="T52" i="1"/>
  <c r="T7" i="1"/>
  <c r="T23" i="1"/>
  <c r="T30" i="1"/>
  <c r="M63" i="1"/>
  <c r="M64" i="1" s="1"/>
  <c r="M65" i="1" s="1"/>
  <c r="T16" i="1" l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<sst xmlns="http://schemas.openxmlformats.org/spreadsheetml/2006/main" count="865" uniqueCount="531">
  <si>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</si>
  <si>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</si>
  <si>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</si>
  <si>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</si>
  <si>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</si>
  <si>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</si>
  <si>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</si>
  <si>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</si>
  <si>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</si>
  <si>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</si>
  <si>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</si>
  <si>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</si>
  <si>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</si>
  <si>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</si>
  <si>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</si>
  <si>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</si>
  <si>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</si>
  <si>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</si>
  <si>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</si>
  <si>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</si>
  <si>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</si>
  <si>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</si>
  <si>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</si>
  <si>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</si>
  <si>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</si>
  <si>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</si>
  <si>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</si>
  <si>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</si>
  <si>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</si>
  <si>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</si>
  <si>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</si>
  <si>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</si>
  <si>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</si>
  <si>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</si>
  <si>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</si>
  <si>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</si>
  <si>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</si>
  <si>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</si>
  <si>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</si>
  <si>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</si>
  <si>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</si>
  <si>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</si>
  <si>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</si>
  <si>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</si>
  <si>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</si>
  <si>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</si>
  <si>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</si>
  <si>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</si>
  <si>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</si>
  <si>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</si>
  <si>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</si>
  <si>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</si>
  <si>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</si>
  <si>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</si>
  <si>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</si>
  <si>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</si>
  <si>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</si>
  <si>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</si>
  <si>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</si>
  <si>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</si>
  <si>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</si>
  <si>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</si>
  <si>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</si>
  <si>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</si>
  <si>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</si>
  <si>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</si>
  <si>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</si>
  <si>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</si>
  <si>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</si>
  <si>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</si>
  <si>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</si>
  <si>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</si>
  <si>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</si>
  <si>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</si>
  <si>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</si>
  <si>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</si>
  <si>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</si>
  <si>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</si>
  <si>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</si>
  <si>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</si>
  <si>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</si>
  <si>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</si>
  <si>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</si>
  <si>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</si>
  <si>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</si>
  <si>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</si>
  <si>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</si>
  <si>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</si>
  <si>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</si>
  <si>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</si>
  <si>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</si>
  <si>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</si>
  <si>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</si>
  <si>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</si>
  <si>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</si>
  <si>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</si>
  <si>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</si>
  <si>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</si>
  <si>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</si>
  <si>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</si>
  <si>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</si>
  <si>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</si>
  <si>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</si>
  <si>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</si>
  <si>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</si>
  <si>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</si>
  <si>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</si>
  <si>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</si>
  <si>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</si>
  <si>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</si>
  <si>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</si>
  <si>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</si>
  <si>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</si>
  <si>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</si>
  <si>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</si>
  <si>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</si>
  <si>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</si>
  <si>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</si>
  <si>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</si>
  <si>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</si>
  <si>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</si>
  <si>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</si>
  <si>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</si>
  <si>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</si>
  <si>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</si>
  <si>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</si>
  <si>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</si>
  <si>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</si>
  <si>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</si>
  <si>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</si>
  <si>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</si>
  <si>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</si>
  <si>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</si>
  <si>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</si>
  <si>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</si>
  <si>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</si>
  <si>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</si>
  <si>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</si>
  <si>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</si>
  <si>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</si>
  <si>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</si>
  <si>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</si>
  <si>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</si>
  <si>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</si>
  <si>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</si>
  <si>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</si>
  <si>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</si>
  <si>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</si>
  <si>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</si>
  <si>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</si>
  <si>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</si>
  <si>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</si>
  <si>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</si>
  <si>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</si>
  <si>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</si>
  <si>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</si>
  <si>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</si>
  <si>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</si>
  <si>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</si>
  <si>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</si>
  <si>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</si>
  <si>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</si>
  <si>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</si>
  <si>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</si>
  <si>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</si>
  <si>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</si>
  <si>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</si>
  <si>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</si>
  <si>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</si>
  <si>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</si>
  <si>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</si>
  <si>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</si>
  <si>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</si>
  <si>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</si>
  <si>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</si>
  <si>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</si>
  <si>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</si>
  <si>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</si>
  <si>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</si>
  <si>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</si>
  <si>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</si>
  <si>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</si>
  <si>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</si>
  <si>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</si>
  <si>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</si>
  <si>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</si>
  <si>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</si>
  <si>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</si>
  <si>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</si>
  <si>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</si>
  <si>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</si>
  <si>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</si>
  <si>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</si>
  <si>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</si>
  <si>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</si>
  <si>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</si>
  <si>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</si>
  <si>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</si>
  <si>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</si>
  <si>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</si>
  <si>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</si>
  <si>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</si>
  <si>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</si>
  <si>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</si>
  <si>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</si>
  <si>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</si>
  <si>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</si>
  <si>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</si>
  <si>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</si>
  <si>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</si>
  <si>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</si>
  <si>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</si>
  <si>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</si>
  <si>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</si>
  <si>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</si>
  <si>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</si>
  <si>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</si>
  <si>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</si>
  <si>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</si>
  <si>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</si>
  <si>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</si>
  <si>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</si>
  <si>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</si>
  <si>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</si>
  <si>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</si>
  <si>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</si>
  <si>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</si>
  <si>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</si>
  <si>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</si>
  <si>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</si>
  <si>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</si>
  <si>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</si>
  <si>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</si>
  <si>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</si>
  <si>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</si>
  <si>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</si>
  <si>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</si>
  <si>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</si>
  <si>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</si>
  <si>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</si>
  <si>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</si>
  <si>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</si>
  <si>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</si>
  <si>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</si>
  <si>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</si>
  <si>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</si>
  <si>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</si>
  <si>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</si>
  <si>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</si>
  <si>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</si>
  <si>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</si>
  <si>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</si>
  <si>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</si>
  <si>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</si>
  <si>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</si>
  <si>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</si>
  <si>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</si>
  <si>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</si>
  <si>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</si>
  <si>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</si>
  <si>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</si>
  <si>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</si>
  <si>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</si>
  <si>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</si>
  <si>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</si>
  <si>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</si>
  <si>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</si>
  <si>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</si>
  <si>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</si>
  <si>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</si>
  <si>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</si>
  <si>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</si>
  <si>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</si>
  <si>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</si>
  <si>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</si>
  <si>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</si>
  <si>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</si>
  <si>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</si>
  <si>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</si>
  <si>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</si>
  <si>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</si>
  <si>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</si>
  <si>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</si>
  <si>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</si>
  <si>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</si>
  <si>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</si>
  <si>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</si>
  <si>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</si>
  <si>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</si>
  <si>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</si>
  <si>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</si>
  <si>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</si>
  <si>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</si>
  <si>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</si>
  <si>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</si>
  <si>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</si>
  <si>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</si>
  <si>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</si>
  <si>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</si>
  <si>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</si>
  <si>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</si>
  <si>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</si>
  <si>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</si>
  <si>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</si>
  <si>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</si>
  <si>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</si>
  <si>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</si>
  <si>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</si>
  <si>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</si>
  <si>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</si>
  <si>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</si>
  <si>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</si>
  <si>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</si>
  <si>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</si>
  <si>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</si>
  <si>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</si>
  <si>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</si>
  <si>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</si>
  <si>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</si>
  <si>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</si>
  <si>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</si>
  <si>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</si>
  <si>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</si>
  <si>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</si>
  <si>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</si>
  <si>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</si>
  <si>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</si>
  <si>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</si>
  <si>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</si>
  <si>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</si>
  <si>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</si>
  <si>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</si>
  <si>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</si>
  <si>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</si>
  <si>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</si>
  <si>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</si>
  <si>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</si>
  <si>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</si>
  <si>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</si>
  <si>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</si>
  <si>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</si>
  <si>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</si>
  <si>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</si>
  <si>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</si>
  <si>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</si>
  <si>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</si>
  <si>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</si>
  <si>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</si>
  <si>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</si>
  <si>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</si>
  <si>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</si>
  <si>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</si>
  <si>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</si>
  <si>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</si>
  <si>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</si>
  <si>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</si>
  <si>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</si>
  <si>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</si>
  <si>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</si>
  <si>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</si>
  <si>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</si>
  <si>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</si>
  <si>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</si>
  <si>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</si>
  <si>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</si>
  <si>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</si>
  <si>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</si>
  <si>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</si>
  <si>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</si>
  <si>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</si>
  <si>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</si>
  <si>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</si>
  <si>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</si>
  <si>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</si>
  <si>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</si>
  <si>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</si>
  <si>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</si>
  <si>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</si>
  <si>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</si>
  <si>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</si>
  <si>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</si>
  <si>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</si>
  <si>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</si>
  <si>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</si>
  <si>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</si>
  <si>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</si>
  <si>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</si>
  <si>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</si>
  <si>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</si>
  <si>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</si>
  <si>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</si>
  <si>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</si>
  <si>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</si>
  <si>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</si>
  <si>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</si>
  <si>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</si>
  <si>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</si>
  <si>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</si>
  <si>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</si>
  <si>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</si>
  <si>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</si>
  <si>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</si>
  <si>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</si>
  <si>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</si>
  <si>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</si>
  <si>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</si>
  <si>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</si>
  <si>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</si>
  <si>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</si>
  <si>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</si>
  <si>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</si>
  <si>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</si>
  <si>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</si>
  <si>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</si>
  <si>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</si>
  <si>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</si>
  <si>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</si>
  <si>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</si>
  <si>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</si>
  <si>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</si>
  <si>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</si>
  <si>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</si>
  <si>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</si>
  <si>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</si>
  <si>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</si>
  <si>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</si>
  <si>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</si>
  <si>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</si>
  <si>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</si>
  <si>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</si>
  <si>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</si>
  <si>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</si>
  <si>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</si>
  <si>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</si>
  <si>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</si>
  <si>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</si>
  <si>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</si>
  <si>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</si>
  <si>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</si>
  <si>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</si>
  <si>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</si>
  <si>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</si>
  <si>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</si>
  <si>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</si>
  <si>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</si>
  <si>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</si>
  <si>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</si>
  <si>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</si>
  <si>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</si>
  <si>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</si>
  <si>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</si>
  <si>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</si>
  <si>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</si>
  <si>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</si>
  <si>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</si>
  <si>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</si>
  <si>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</si>
  <si>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</si>
  <si>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</si>
  <si>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</si>
  <si>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</si>
  <si>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</si>
  <si>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</si>
  <si>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</si>
  <si>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</si>
  <si>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</si>
  <si>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</si>
  <si>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</si>
  <si>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</si>
  <si>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</si>
  <si>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</si>
  <si>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</si>
  <si>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</si>
  <si>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</si>
  <si>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</si>
  <si>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</si>
  <si>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</si>
  <si>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</si>
  <si>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</si>
  <si>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</si>
  <si>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</si>
  <si>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</si>
  <si>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</si>
  <si>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</si>
  <si>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</si>
  <si>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</si>
  <si>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</si>
  <si>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</si>
  <si>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</si>
  <si>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</si>
  <si>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</si>
  <si>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</si>
  <si>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</si>
  <si>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</si>
  <si>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</si>
  <si>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</si>
  <si>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</si>
  <si>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</si>
  <si>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</si>
  <si>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</si>
  <si>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</si>
  <si>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</si>
  <si>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</si>
  <si>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</si>
  <si>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</si>
  <si>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</si>
  <si>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</si>
  <si>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</si>
  <si>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</si>
  <si>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</si>
  <si>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</si>
  <si>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</si>
  <si>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</si>
  <si>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</si>
  <si>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</si>
  <si>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</si>
  <si>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</si>
  <si>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</si>
  <si>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</si>
  <si>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</si>
  <si>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>Устье ствола ЛКА катетеризировано проводниковым катетером Launcher EBU 3/5 6Fr. Для поддержки коронарный проводник Balancium, 1 шт заведен  в дистальный сегмент ПНА.  Коронарный проводник 0,8 Angiolane, 1 шт удалось провести за зону окклюзии   в дистальный сегмент ОА. Реканализация артерии выполнена БК Колибри 2.0-15, давлением до 14 атм. В зону нестабильного остаточного  значимого стенозов среднего сегмента ОА позиционирован и имплантирован DES Metafor 2.5-24 мм, давлением 16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ОА восстановлен до TIMI III. Ангиографический удовлетворительный. Пациентк в стабильном состоянии транспортируется в ПРИТ для дальнейшего наблюдения и лечения.</t>
  </si>
  <si>
    <t xml:space="preserve">1) Строгий контроль места пункции, повязка  на руке до 6 ч. </t>
  </si>
  <si>
    <t>200 ml</t>
  </si>
  <si>
    <t>05:36</t>
  </si>
  <si>
    <t>Чупрова Л.П.</t>
  </si>
  <si>
    <t xml:space="preserve">эксцентричный стеноз устья 40%. </t>
  </si>
  <si>
    <t xml:space="preserve">хроническая тотальная окклюзия на уровне проксимального сегмента. Выраженный коллатерали с ретроградным контрастированием ЗБВ и ЗМЖВ до уровня "креста" ПКА за счёт септальных ветвей_1,2 ПНА.  </t>
  </si>
  <si>
    <t>С учётом тяжёлого диффузного трёхсосудистого поражения коронарного русла с вовлечением ствола ЛКА совместно с д/кардиологом и дежурным кардиохирургом принято решение в пользу реваскуляризации миокарда методом КШ</t>
  </si>
  <si>
    <t>100 ml</t>
  </si>
  <si>
    <t>стеноз устья с переходом на проксимальный сегмент 90%, на уровне ниже отхождения ВТК определяется функциональная  окклюзия ОА, функциональная окклюзия проксимальной трети  ВТК с ретроградным контрастированием ВТК и дистальной трети ОА  за счёт внутрисистемных коллатералей.   Антеградный кровоток по ОА и ВТК  -  TIMI 0</t>
  </si>
  <si>
    <t>умеренный кальциноз на протяжении проксимального сегмента, эксцентричный стеноз устья ПНА 70%, стеноз проксимального сегмента 80%, стенозы среднего сегмента 50%, устьевые септальные стенозы 80% (ветви-доноры для ПКА!). Антеградный кровоток TIMI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</si>
</sst>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L28" sqref="L2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45232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0.89583333333333337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0.94444444444444453</v>
      </c>
      <c r="C10" s="55"/>
      <c r="D10" s="95" t="s">
        <v>173</v>
      </c>
      <c r="E10" s="93"/>
      <c r="F10" s="93"/>
      <c r="G10" s="24" t="s">
        <v>185</v>
      </c>
      <c r="H10" s="26"/>
    </row>
    <row r="11" spans="1:8" ht="17.25" thickTop="1" thickBot="1">
      <c r="A11" s="89" t="s">
        <v>192</v>
      </c>
      <c r="B11" s="201" t="s">
        <v>524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19906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69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30199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523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7" t="s">
        <v>404</v>
      </c>
      <c r="H16" s="165">
        <v>2250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4.2750000000000004</v>
      </c>
    </row>
    <row r="18" spans="1:8" ht="14.45" customHeight="1">
      <c r="A18" s="57" t="s">
        <v>188</v>
      </c>
      <c r="B18" s="87" t="s">
        <v>517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525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530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529</v>
      </c>
      <c r="C27" s="219"/>
      <c r="D27" s="219"/>
      <c r="E27" s="219"/>
      <c r="F27" s="219"/>
      <c r="G27" s="219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19" t="s">
        <v>526</v>
      </c>
      <c r="C32" s="219"/>
      <c r="D32" s="219"/>
      <c r="E32" s="219"/>
      <c r="F32" s="219"/>
      <c r="G32" s="219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527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528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L14" sqref="L14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/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40"/>
      <c r="D8" s="240"/>
      <c r="E8" s="240"/>
      <c r="F8" s="191"/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40"/>
      <c r="D9" s="240"/>
      <c r="E9" s="240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0"/>
      <c r="C10" s="244"/>
      <c r="D10" s="244"/>
      <c r="E10" s="244"/>
      <c r="F10" s="195"/>
      <c r="G10" s="118"/>
      <c r="H10" s="39"/>
    </row>
    <row r="11" spans="1:8">
      <c r="A11" s="193"/>
      <c r="B11" s="198"/>
      <c r="C11" s="194">
        <f>SUM(F8:F10)</f>
        <v>0</v>
      </c>
      <c r="H11" s="39"/>
    </row>
    <row r="12" spans="1:8" ht="18.75">
      <c r="A12" s="75" t="s">
        <v>191</v>
      </c>
      <c r="B12" s="20">
        <f>КАГ!B8</f>
        <v>45232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0.63194444444444442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0.68055555555555547</v>
      </c>
      <c r="C14" s="12"/>
      <c r="D14" s="95" t="s">
        <v>173</v>
      </c>
      <c r="E14" s="93"/>
      <c r="F14" s="93"/>
      <c r="G14" s="80" t="str">
        <f>КАГ!G10</f>
        <v>Щербакова С.М.</v>
      </c>
      <c r="H14" s="91" t="str">
        <f>IF(ISBLANK(КАГ!H10),"",КАГ!H10)</f>
        <v/>
      </c>
    </row>
    <row r="15" spans="1:8" ht="16.5" thickBot="1">
      <c r="A15" s="164" t="s">
        <v>390</v>
      </c>
      <c r="B15" s="189">
        <f>IF(B14&lt;B13,B14+1,B14)-B13</f>
        <v>4.8611111111111049E-2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Чупрова Л.П.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19906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69</v>
      </c>
      <c r="H18" s="39"/>
    </row>
    <row r="19" spans="1:8" ht="14.45" customHeight="1">
      <c r="A19" s="15" t="s">
        <v>12</v>
      </c>
      <c r="B19" s="68">
        <f>КАГ!B14</f>
        <v>30199</v>
      </c>
      <c r="C19" s="69"/>
      <c r="D19" s="69"/>
      <c r="E19" s="69"/>
      <c r="F19" s="69"/>
      <c r="G19" s="166" t="s">
        <v>402</v>
      </c>
      <c r="H19" s="181" t="str">
        <f>КАГ!H15</f>
        <v>05:36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2250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391</v>
      </c>
      <c r="H21" s="169">
        <f>КАГ!H17</f>
        <v>4.2750000000000004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8" t="s">
        <v>520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396</v>
      </c>
      <c r="B40" s="179" t="s">
        <v>513</v>
      </c>
      <c r="C40" s="120"/>
      <c r="D40" s="245" t="s">
        <v>521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1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204</v>
      </c>
      <c r="B50" s="63" t="s">
        <v>522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375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J17" sqref="J17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45232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Чупрова Л.П.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19906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5">
        <f>ЧКВ!A6</f>
        <v>0</v>
      </c>
      <c r="C6" s="132" t="s">
        <v>10</v>
      </c>
      <c r="D6" s="103">
        <f>DATEDIF(D5,D10,"y")</f>
        <v>69</v>
      </c>
    </row>
    <row r="7" spans="1:4">
      <c r="A7" s="38"/>
      <c r="C7" s="101" t="s">
        <v>12</v>
      </c>
      <c r="D7" s="103">
        <f>КАГ!$B$14</f>
        <v>30199</v>
      </c>
    </row>
    <row r="8" spans="1:4">
      <c r="A8" s="196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 xml:space="preserve">Код метода:  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45232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326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55"/>
      <c r="C15" s="136"/>
      <c r="D15" s="141"/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55"/>
      <c r="C16" s="183"/>
      <c r="D16" s="141"/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5"/>
      <c r="C17" s="183"/>
      <c r="D17" s="141"/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515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372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J45" sqref="AJ4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1</v>
      </c>
      <c r="H2" s="116">
        <f>IF(ISNUMBER(SEARCH('Карта учёта'!$B$16,Расходка[[#This Row],[Наименование расходного материала]])),MAX($H$1:H1)+1,0)</f>
        <v>1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1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Hunter® 6F</v>
      </c>
      <c r="U2" s="115" t="str">
        <f>IFERROR(INDEX(Расходка[Наименование расходного материала],MATCH(Расходка[[#This Row],[№]],Поиск_расходки[Индекс4],0)),"")</f>
        <v>Hunter® 6F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2</v>
      </c>
      <c r="H3" s="116">
        <f>IF(ISNUMBER(SEARCH('Карта учёта'!$B$16,Расходка[[#This Row],[Наименование расходного материала]])),MAX($H$1:H2)+1,0)</f>
        <v>2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2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 xml:space="preserve">Medtronic Export Advance 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Medtronic Export Advance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3</v>
      </c>
      <c r="H4" s="116">
        <f>IF(ISNUMBER(SEARCH('Карта учёта'!$B$16,Расходка[[#This Row],[Наименование расходного материала]])),MAX($H$1:H3)+1,0)</f>
        <v>3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3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Euphora</v>
      </c>
      <c r="U4" s="115" t="str">
        <f>IFERROR(INDEX(Расходка[Наименование расходного материала],MATCH(Расходка[[#This Row],[№]],Поиск_расходки[Индекс4],0)),"")</f>
        <v>Euphora</v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4</v>
      </c>
      <c r="H5" s="116">
        <f>IF(ISNUMBER(SEARCH('Карта учёта'!$B$16,Расходка[[#This Row],[Наименование расходного материала]])),MAX($H$1:H4)+1,0)</f>
        <v>4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4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>NC Accuforce</v>
      </c>
      <c r="U5" s="115" t="str">
        <f>IFERROR(INDEX(Расходка[Наименование расходного материала],MATCH(Расходка[[#This Row],[№]],Поиск_расходки[Индекс4],0)),"")</f>
        <v>NC Accuforce</v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5</v>
      </c>
      <c r="H6" s="116">
        <f>IF(ISNUMBER(SEARCH('Карта учёта'!$B$16,Расходка[[#This Row],[Наименование расходного материала]])),MAX($H$1:H5)+1,0)</f>
        <v>5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5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>NC Euphora</v>
      </c>
      <c r="U6" s="115" t="str">
        <f>IFERROR(INDEX(Расходка[Наименование расходного материала],MATCH(Расходка[[#This Row],[№]],Поиск_расходки[Индекс4],0)),"")</f>
        <v>NC Euphora</v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6</v>
      </c>
      <c r="H7" s="116">
        <f>IF(ISNUMBER(SEARCH('Карта учёта'!$B$16,Расходка[[#This Row],[Наименование расходного материала]])),MAX($H$1:H6)+1,0)</f>
        <v>6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6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>Sapphire</v>
      </c>
      <c r="U7" s="115" t="str">
        <f>IFERROR(INDEX(Расходка[Наименование расходного материала],MATCH(Расходка[[#This Row],[№]],Поиск_расходки[Индекс4],0)),"")</f>
        <v>Sapphire</v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7</v>
      </c>
      <c r="H8" s="116">
        <f>IF(ISNUMBER(SEARCH('Карта учёта'!$B$16,Расходка[[#This Row],[Наименование расходного материала]])),MAX($H$1:H7)+1,0)</f>
        <v>7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7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>Sprinter Legend</v>
      </c>
      <c r="U8" s="115" t="str">
        <f>IFERROR(INDEX(Расходка[Наименование расходного материала],MATCH(Расходка[[#This Row],[№]],Поиск_расходки[Индекс4],0)),"")</f>
        <v>Sprinter Legend</v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8</v>
      </c>
      <c r="H9" s="116">
        <f>IF(ISNUMBER(SEARCH('Карта учёта'!$B$16,Расходка[[#This Row],[Наименование расходного материала]])),MAX($H$1:H8)+1,0)</f>
        <v>8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8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>SubMarine Rapido, Invatec</v>
      </c>
      <c r="U9" s="115" t="str">
        <f>IFERROR(INDEX(Расходка[Наименование расходного материала],MATCH(Расходка[[#This Row],[№]],Поиск_расходки[Индекс4],0)),"")</f>
        <v>SubMarine Rapido, Invatec</v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9</v>
      </c>
      <c r="H10" s="116">
        <f>IF(ISNUMBER(SEARCH('Карта учёта'!$B$16,Расходка[[#This Row],[Наименование расходного материала]])),MAX($H$1:H9)+1,0)</f>
        <v>9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9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>Колибри</v>
      </c>
      <c r="U10" s="115" t="str">
        <f>IFERROR(INDEX(Расходка[Наименование расходного материала],MATCH(Расходка[[#This Row],[№]],Поиск_расходки[Индекс4],0)),"")</f>
        <v>Колибри</v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10</v>
      </c>
      <c r="H11" s="116">
        <f>IF(ISNUMBER(SEARCH('Карта учёта'!$B$16,Расходка[[#This Row],[Наименование расходного материала]])),MAX($H$1:H10)+1,0)</f>
        <v>10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10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11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11</v>
      </c>
      <c r="H12" s="116">
        <f>IF(ISNUMBER(SEARCH('Карта учёта'!$B$16,Расходка[[#This Row],[Наименование расходного материала]])),MAX($H$1:H11)+1,0)</f>
        <v>11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11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>Nitrex 260</v>
      </c>
      <c r="U12" s="115" t="str">
        <f>IFERROR(INDEX(Расходка[Наименование расходного материала],MATCH(Расходка[[#This Row],[№]],Поиск_расходки[Индекс4],0)),"")</f>
        <v>Nitrex 260</v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>Nitrex 260</v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12</v>
      </c>
      <c r="H13" s="116">
        <f>IF(ISNUMBER(SEARCH('Карта учёта'!$B$16,Расходка[[#This Row],[Наименование расходного материала]])),MAX($H$1:H12)+1,0)</f>
        <v>12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12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>RadiFocus</v>
      </c>
      <c r="U13" s="115" t="str">
        <f>IFERROR(INDEX(Расходка[Наименование расходного материала],MATCH(Расходка[[#This Row],[№]],Поиск_расходки[Индекс4],0)),"")</f>
        <v>RadiFocus</v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>RadiFocus</v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13</v>
      </c>
      <c r="H14" s="116">
        <f>IF(ISNUMBER(SEARCH('Карта учёта'!$B$16,Расходка[[#This Row],[Наименование расходного материала]])),MAX($H$1:H13)+1,0)</f>
        <v>13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13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>BasixCOMPAK</v>
      </c>
      <c r="U14" s="115" t="str">
        <f>IFERROR(INDEX(Расходка[Наименование расходного материала],MATCH(Расходка[[#This Row],[№]],Поиск_расходки[Индекс4],0)),"")</f>
        <v>BasixCOMPAK</v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>BasixCOMPAK</v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14</v>
      </c>
      <c r="H15" s="116">
        <f>IF(ISNUMBER(SEARCH('Карта учёта'!$B$16,Расходка[[#This Row],[Наименование расходного материала]])),MAX($H$1:H14)+1,0)</f>
        <v>14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14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>BasixTOUCH</v>
      </c>
      <c r="U15" s="115" t="str">
        <f>IFERROR(INDEX(Расходка[Наименование расходного материала],MATCH(Расходка[[#This Row],[№]],Поиск_расходки[Индекс4],0)),"")</f>
        <v>BasixTOUCH</v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>BasixTOUCH</v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15</v>
      </c>
      <c r="H16" s="116">
        <f>IF(ISNUMBER(SEARCH('Карта учёта'!$B$16,Расходка[[#This Row],[Наименование расходного материала]])),MAX($H$1:H15)+1,0)</f>
        <v>15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15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>Dolphin</v>
      </c>
      <c r="U16" s="115" t="str">
        <f>IFERROR(INDEX(Расходка[Наименование расходного материала],MATCH(Расходка[[#This Row],[№]],Поиск_расходки[Индекс4],0)),"")</f>
        <v>Dolphin</v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>Dolphin</v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16</v>
      </c>
      <c r="H17" s="116">
        <f>IF(ISNUMBER(SEARCH('Карта учёта'!$B$16,Расходка[[#This Row],[Наименование расходного материала]])),MAX($H$1:H16)+1,0)</f>
        <v>16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16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>Lepu Medical</v>
      </c>
      <c r="U17" s="115" t="str">
        <f>IFERROR(INDEX(Расходка[Наименование расходного материала],MATCH(Расходка[[#This Row],[№]],Поиск_расходки[Индекс4],0)),"")</f>
        <v>Lepu Medical</v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>Lepu Medical</v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17</v>
      </c>
      <c r="H18" s="116">
        <f>IF(ISNUMBER(SEARCH('Карта учёта'!$B$16,Расходка[[#This Row],[Наименование расходного материала]])),MAX($H$1:H17)+1,0)</f>
        <v>17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17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>Perouse Medical FLAMINGO</v>
      </c>
      <c r="U18" s="115" t="str">
        <f>IFERROR(INDEX(Расходка[Наименование расходного материала],MATCH(Расходка[[#This Row],[№]],Поиск_расходки[Индекс4],0)),"")</f>
        <v>Perouse Medical FLAMINGO</v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18</v>
      </c>
      <c r="H19" s="116">
        <f>IF(ISNUMBER(SEARCH('Карта учёта'!$B$16,Расходка[[#This Row],[Наименование расходного материала]])),MAX($H$1:H18)+1,0)</f>
        <v>18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18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>Demax</v>
      </c>
      <c r="U19" s="115" t="str">
        <f>IFERROR(INDEX(Расходка[Наименование расходного материала],MATCH(Расходка[[#This Row],[№]],Поиск_расходки[Индекс4],0)),"")</f>
        <v>Demax</v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>Demax</v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19</v>
      </c>
      <c r="H20" s="116">
        <f>IF(ISNUMBER(SEARCH('Карта учёта'!$B$16,Расходка[[#This Row],[Наименование расходного материала]])),MAX($H$1:H19)+1,0)</f>
        <v>19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19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>Oscor 7F</v>
      </c>
      <c r="U20" s="115" t="str">
        <f>IFERROR(INDEX(Расходка[Наименование расходного материала],MATCH(Расходка[[#This Row],[№]],Поиск_расходки[Индекс4],0)),"")</f>
        <v>Oscor 7F</v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>Oscor 7F</v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20</v>
      </c>
      <c r="H21" s="116">
        <f>IF(ISNUMBER(SEARCH('Карта учёта'!$B$16,Расходка[[#This Row],[Наименование расходного материала]])),MAX($H$1:H20)+1,0)</f>
        <v>20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20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>"МИМ". Тюмень</v>
      </c>
      <c r="U21" s="115" t="str">
        <f>IFERROR(INDEX(Расходка[Наименование расходного материала],MATCH(Расходка[[#This Row],[№]],Поиск_расходки[Индекс4],0)),"")</f>
        <v>"МИМ". Тюмень</v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21</v>
      </c>
      <c r="H22" s="116">
        <f>IF(ISNUMBER(SEARCH('Карта учёта'!$B$16,Расходка[[#This Row],[Наименование расходного материала]])),MAX($H$1:H21)+1,0)</f>
        <v>21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21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 xml:space="preserve">SCW Индефлятор </v>
      </c>
      <c r="U22" s="115" t="str">
        <f>IFERROR(INDEX(Расходка[Наименование расходного материала],MATCH(Расходка[[#This Row],[№]],Поиск_расходки[Индекс4],0)),"")</f>
        <v xml:space="preserve">SCW Индефлятор </v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 xml:space="preserve">SCW Индефлятор </v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22</v>
      </c>
      <c r="H23" s="116">
        <f>IF(ISNUMBER(SEARCH('Карта учёта'!$B$16,Расходка[[#This Row],[Наименование расходного материала]])),MAX($H$1:H22)+1,0)</f>
        <v>22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22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>Cougar LS Hydro-Track®</v>
      </c>
      <c r="U23" s="115" t="str">
        <f>IFERROR(INDEX(Расходка[Наименование расходного материала],MATCH(Расходка[[#This Row],[№]],Поиск_расходки[Индекс4],0)),"")</f>
        <v>Cougar LS Hydro-Track®</v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23</v>
      </c>
      <c r="H24" s="116">
        <f>IF(ISNUMBER(SEARCH('Карта учёта'!$B$16,Расходка[[#This Row],[Наименование расходного материала]])),MAX($H$1:H23)+1,0)</f>
        <v>23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23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>Cougar XT Hydro-Track®</v>
      </c>
      <c r="U24" s="115" t="str">
        <f>IFERROR(INDEX(Расходка[Наименование расходного материала],MATCH(Расходка[[#This Row],[№]],Поиск_расходки[Индекс4],0)),"")</f>
        <v>Cougar XT Hydro-Track®</v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24</v>
      </c>
      <c r="H25" s="116">
        <f>IF(ISNUMBER(SEARCH('Карта учёта'!$B$16,Расходка[[#This Row],[Наименование расходного материала]])),MAX($H$1:H24)+1,0)</f>
        <v>24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24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>Fielder</v>
      </c>
      <c r="U25" s="115" t="str">
        <f>IFERROR(INDEX(Расходка[Наименование расходного материала],MATCH(Расходка[[#This Row],[№]],Поиск_расходки[Индекс4],0)),"")</f>
        <v>Fielder</v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>Fielder</v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25</v>
      </c>
      <c r="H26" s="116">
        <f>IF(ISNUMBER(SEARCH('Карта учёта'!$B$16,Расходка[[#This Row],[Наименование расходного материала]])),MAX($H$1:H25)+1,0)</f>
        <v>25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25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>Fielder XT-A</v>
      </c>
      <c r="U26" s="115" t="str">
        <f>IFERROR(INDEX(Расходка[Наименование расходного материала],MATCH(Расходка[[#This Row],[№]],Поиск_расходки[Индекс4],0)),"")</f>
        <v>Fielder XT-A</v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>Fielder XT-A</v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26</v>
      </c>
      <c r="H27" s="116">
        <f>IF(ISNUMBER(SEARCH('Карта учёта'!$B$16,Расходка[[#This Row],[Наименование расходного материала]])),MAX($H$1:H26)+1,0)</f>
        <v>26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26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>Fielder XT-R</v>
      </c>
      <c r="U27" s="115" t="str">
        <f>IFERROR(INDEX(Расходка[Наименование расходного материала],MATCH(Расходка[[#This Row],[№]],Поиск_расходки[Индекс4],0)),"")</f>
        <v>Fielder XT-R</v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>Fielder XT-R</v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27</v>
      </c>
      <c r="H28" s="116">
        <f>IF(ISNUMBER(SEARCH('Карта учёта'!$B$16,Расходка[[#This Row],[Наименование расходного материала]])),MAX($H$1:H27)+1,0)</f>
        <v>27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27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>Gaia Second</v>
      </c>
      <c r="U28" s="115" t="str">
        <f>IFERROR(INDEX(Расходка[Наименование расходного материала],MATCH(Расходка[[#This Row],[№]],Поиск_расходки[Индекс4],0)),"")</f>
        <v>Gaia Second</v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>Gaia Second</v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28</v>
      </c>
      <c r="H29" s="116">
        <f>IF(ISNUMBER(SEARCH('Карта учёта'!$B$16,Расходка[[#This Row],[Наименование расходного материала]])),MAX($H$1:H28)+1,0)</f>
        <v>28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28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>Gaia Third</v>
      </c>
      <c r="U29" s="115" t="str">
        <f>IFERROR(INDEX(Расходка[Наименование расходного материала],MATCH(Расходка[[#This Row],[№]],Поиск_расходки[Индекс4],0)),"")</f>
        <v>Gaia Third</v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>Gaia Third</v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29</v>
      </c>
      <c r="H30" s="116">
        <f>IF(ISNUMBER(SEARCH('Карта учёта'!$B$16,Расходка[[#This Row],[Наименование расходного материала]])),MAX($H$1:H29)+1,0)</f>
        <v>29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29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>Intuition</v>
      </c>
      <c r="U30" s="115" t="str">
        <f>IFERROR(INDEX(Расходка[Наименование расходного материала],MATCH(Расходка[[#This Row],[№]],Поиск_расходки[Индекс4],0)),"")</f>
        <v>Intuition</v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>Intuition</v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30</v>
      </c>
      <c r="H31" s="116">
        <f>IF(ISNUMBER(SEARCH('Карта учёта'!$B$16,Расходка[[#This Row],[Наименование расходного материала]])),MAX($H$1:H30)+1,0)</f>
        <v>30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30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>ProVia 3 Hydro-Track®</v>
      </c>
      <c r="U31" s="115" t="str">
        <f>IFERROR(INDEX(Расходка[Наименование расходного материала],MATCH(Расходка[[#This Row],[№]],Поиск_расходки[Индекс4],0)),"")</f>
        <v>ProVia 3 Hydro-Track®</v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31</v>
      </c>
      <c r="H32" s="116">
        <f>IF(ISNUMBER(SEARCH('Карта учёта'!$B$16,Расходка[[#This Row],[Наименование расходного материала]])),MAX($H$1:H31)+1,0)</f>
        <v>31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31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>ProVia 6 Hydro-Track®</v>
      </c>
      <c r="U32" s="115" t="str">
        <f>IFERROR(INDEX(Расходка[Наименование расходного материала],MATCH(Расходка[[#This Row],[№]],Поиск_расходки[Индекс4],0)),"")</f>
        <v>ProVia 6 Hydro-Track®</v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32</v>
      </c>
      <c r="H33" s="116">
        <f>IF(ISNUMBER(SEARCH('Карта учёта'!$B$16,Расходка[[#This Row],[Наименование расходного материала]])),MAX($H$1:H32)+1,0)</f>
        <v>32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32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>ProVia 9 Hydro-Track®</v>
      </c>
      <c r="U33" s="115" t="str">
        <f>IFERROR(INDEX(Расходка[Наименование расходного материала],MATCH(Расходка[[#This Row],[№]],Поиск_расходки[Индекс4],0)),"")</f>
        <v>ProVia 9 Hydro-Track®</v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33</v>
      </c>
      <c r="H34" s="116">
        <f>IF(ISNUMBER(SEARCH('Карта учёта'!$B$16,Расходка[[#This Row],[Наименование расходного материала]])),MAX($H$1:H33)+1,0)</f>
        <v>33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33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>Rinato</v>
      </c>
      <c r="U34" s="115" t="str">
        <f>IFERROR(INDEX(Расходка[Наименование расходного материала],MATCH(Расходка[[#This Row],[№]],Поиск_расходки[Индекс4],0)),"")</f>
        <v>Rinato</v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>Rinato</v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34</v>
      </c>
      <c r="H35" s="116">
        <f>IF(ISNUMBER(SEARCH('Карта учёта'!$B$16,Расходка[[#This Row],[Наименование расходного материала]])),MAX($H$1:H34)+1,0)</f>
        <v>34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34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>Runthrough NS (Floppy)</v>
      </c>
      <c r="U35" s="115" t="str">
        <f>IFERROR(INDEX(Расходка[Наименование расходного материала],MATCH(Расходка[[#This Row],[№]],Поиск_расходки[Индекс4],0)),"")</f>
        <v>Runthrough NS (Floppy)</v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35</v>
      </c>
      <c r="H36" s="116">
        <f>IF(ISNUMBER(SEARCH('Карта учёта'!$B$16,Расходка[[#This Row],[Наименование расходного материала]])),MAX($H$1:H35)+1,0)</f>
        <v>35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35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>Runthrough NS Hypercoat</v>
      </c>
      <c r="U36" s="115" t="str">
        <f>IFERROR(INDEX(Расходка[Наименование расходного материала],MATCH(Расходка[[#This Row],[№]],Поиск_расходки[Индекс4],0)),"")</f>
        <v>Runthrough NS Hypercoat</v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36</v>
      </c>
      <c r="H37" s="116">
        <f>IF(ISNUMBER(SEARCH('Карта учёта'!$B$16,Расходка[[#This Row],[Наименование расходного материала]])),MAX($H$1:H36)+1,0)</f>
        <v>36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36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>Runthrough NS Intermediate</v>
      </c>
      <c r="U37" s="115" t="str">
        <f>IFERROR(INDEX(Расходка[Наименование расходного материала],MATCH(Расходка[[#This Row],[№]],Поиск_расходки[Индекс4],0)),"")</f>
        <v>Runthrough NS Intermediate</v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37</v>
      </c>
      <c r="H38" s="116">
        <f>IF(ISNUMBER(SEARCH('Карта учёта'!$B$16,Расходка[[#This Row],[Наименование расходного материала]])),MAX($H$1:H37)+1,0)</f>
        <v>37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37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>Sion</v>
      </c>
      <c r="U38" s="115" t="str">
        <f>IFERROR(INDEX(Расходка[Наименование расходного материала],MATCH(Расходка[[#This Row],[№]],Поиск_расходки[Индекс4],0)),"")</f>
        <v>Sion</v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>Sion</v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38</v>
      </c>
      <c r="H39" s="116">
        <f>IF(ISNUMBER(SEARCH('Карта учёта'!$B$16,Расходка[[#This Row],[Наименование расходного материала]])),MAX($H$1:H38)+1,0)</f>
        <v>38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38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>Sion Black</v>
      </c>
      <c r="U39" s="115" t="str">
        <f>IFERROR(INDEX(Расходка[Наименование расходного материала],MATCH(Расходка[[#This Row],[№]],Поиск_расходки[Индекс4],0)),"")</f>
        <v>Sion Black</v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>Sion Black</v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39</v>
      </c>
      <c r="H40" s="116">
        <f>IF(ISNUMBER(SEARCH('Карта учёта'!$B$16,Расходка[[#This Row],[Наименование расходного материала]])),MAX($H$1:H39)+1,0)</f>
        <v>39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39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>Sion Blue</v>
      </c>
      <c r="U40" s="115" t="str">
        <f>IFERROR(INDEX(Расходка[Наименование расходного материала],MATCH(Расходка[[#This Row],[№]],Поиск_расходки[Индекс4],0)),"")</f>
        <v>Sion Blue</v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>Sion Blue</v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40</v>
      </c>
      <c r="H41" s="116">
        <f>IF(ISNUMBER(SEARCH('Карта учёта'!$B$16,Расходка[[#This Row],[Наименование расходного материала]])),MAX($H$1:H40)+1,0)</f>
        <v>40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40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>Thunder</v>
      </c>
      <c r="U41" s="115" t="str">
        <f>IFERROR(INDEX(Расходка[Наименование расходного материала],MATCH(Расходка[[#This Row],[№]],Поиск_расходки[Индекс4],0)),"")</f>
        <v>Thunder</v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>Thunder</v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41</v>
      </c>
      <c r="H42" s="116">
        <f>IF(ISNUMBER(SEARCH('Карта учёта'!$B$16,Расходка[[#This Row],[Наименование расходного материала]])),MAX($H$1:H41)+1,0)</f>
        <v>41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41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>Whisper MS</v>
      </c>
      <c r="U42" s="115" t="str">
        <f>IFERROR(INDEX(Расходка[Наименование расходного материала],MATCH(Расходка[[#This Row],[№]],Поиск_расходки[Индекс4],0)),"")</f>
        <v>Whisper MS</v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>Whisper MS</v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42</v>
      </c>
      <c r="H43" s="116">
        <f>IF(ISNUMBER(SEARCH('Карта учёта'!$B$16,Расходка[[#This Row],[Наименование расходного материала]])),MAX($H$1:H42)+1,0)</f>
        <v>42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42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>Winn 200T</v>
      </c>
      <c r="U43" s="115" t="str">
        <f>IFERROR(INDEX(Расходка[Наименование расходного материала],MATCH(Расходка[[#This Row],[№]],Поиск_расходки[Индекс4],0)),"")</f>
        <v>Winn 200T</v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>Winn 200T</v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519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43</v>
      </c>
      <c r="H44" s="116">
        <f>IF(ISNUMBER(SEARCH('Карта учёта'!$B$16,Расходка[[#This Row],[Наименование расходного материала]])),MAX($H$1:H43)+1,0)</f>
        <v>43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43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44" s="115" t="str">
        <f>IFERROR(INDEX(Расходка[Наименование расходного материала],MATCH(Расходка[[#This Row],[№]],Поиск_расходки[Индекс4],0)),"")</f>
        <v>Проводник коронарный  0,8g, Angioline</v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347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44</v>
      </c>
      <c r="H45" s="116">
        <f>IF(ISNUMBER(SEARCH('Карта учёта'!$B$16,Расходка[[#This Row],[Наименование расходного материала]])),MAX($H$1:H44)+1,0)</f>
        <v>44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44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45" s="115" t="str">
        <f>IFERROR(INDEX(Расходка[Наименование расходного материала],MATCH(Расходка[[#This Row],[№]],Поиск_расходки[Индекс4],0)),"")</f>
        <v>Проводник коронарный  1g, Angioline</v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45</v>
      </c>
      <c r="H46" s="116">
        <f>IF(ISNUMBER(SEARCH('Карта учёта'!$B$16,Расходка[[#This Row],[Наименование расходного материала]])),MAX($H$1:H45)+1,0)</f>
        <v>45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45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>Проводник коронарный  3g, Angioline</v>
      </c>
      <c r="U46" s="115" t="str">
        <f>IFERROR(INDEX(Расходка[Наименование расходного материала],MATCH(Расходка[[#This Row],[№]],Поиск_расходки[Индекс4],0)),"")</f>
        <v>Проводник коронарный  3g, Angioline</v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443</v>
      </c>
    </row>
    <row r="47" spans="1:33">
      <c r="A47">
        <v>46</v>
      </c>
      <c r="B47" t="s">
        <v>3</v>
      </c>
      <c r="C47" t="s">
        <v>516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46</v>
      </c>
      <c r="H47" s="116">
        <f>IF(ISNUMBER(SEARCH('Карта учёта'!$B$16,Расходка[[#This Row],[Наименование расходного материала]])),MAX($H$1:H46)+1,0)</f>
        <v>46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46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>Lepu Medical Balancium</v>
      </c>
      <c r="U47" s="115" t="str">
        <f>IFERROR(INDEX(Расходка[Наименование расходного материала],MATCH(Расходка[[#This Row],[№]],Поиск_расходки[Индекс4],0)),"")</f>
        <v>Lepu Medical Balancium</v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>Lepu Medical Balancium</v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444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47</v>
      </c>
      <c r="H48" s="116">
        <f>IF(ISNUMBER(SEARCH('Карта учёта'!$B$16,Расходка[[#This Row],[Наименование расходного материала]])),MAX($H$1:H47)+1,0)</f>
        <v>47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47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>BMS, Integtity</v>
      </c>
      <c r="U48" s="115" t="str">
        <f>IFERROR(INDEX(Расходка[Наименование расходного материала],MATCH(Расходка[[#This Row],[№]],Поиск_расходки[Индекс4],0)),"")</f>
        <v>BMS, Integtity</v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>BMS, Integtity</v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445</v>
      </c>
    </row>
    <row r="49" spans="1:33">
      <c r="A49">
        <v>48</v>
      </c>
      <c r="B49" t="s">
        <v>6</v>
      </c>
      <c r="C49" s="158" t="s">
        <v>346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48</v>
      </c>
      <c r="H49" s="116">
        <f>IF(ISNUMBER(SEARCH('Карта учёта'!$B$16,Расходка[[#This Row],[Наименование расходного материала]])),MAX($H$1:H48)+1,0)</f>
        <v>48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48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>DES, Calipso</v>
      </c>
      <c r="U49" s="115" t="str">
        <f>IFERROR(INDEX(Расходка[Наименование расходного материала],MATCH(Расходка[[#This Row],[№]],Поиск_расходки[Индекс4],0)),"")</f>
        <v>DES, Calipso</v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>DES, Calipso</v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446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49</v>
      </c>
      <c r="H50" s="116">
        <f>IF(ISNUMBER(SEARCH('Карта учёта'!$B$16,Расходка[[#This Row],[Наименование расходного материала]])),MAX($H$1:H49)+1,0)</f>
        <v>49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49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>DES, NanoMed</v>
      </c>
      <c r="U50" s="115" t="str">
        <f>IFERROR(INDEX(Расходка[Наименование расходного материала],MATCH(Расходка[[#This Row],[№]],Поиск_расходки[Индекс4],0)),"")</f>
        <v>DES, NanoMed</v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>DES, NanoMed</v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s="131" t="s">
        <v>324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50</v>
      </c>
      <c r="H51" s="116">
        <f>IF(ISNUMBER(SEARCH('Карта учёта'!$B$16,Расходка[[#This Row],[Наименование расходного материала]])),MAX($H$1:H50)+1,0)</f>
        <v>50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50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>DES, Resolute Integtity</v>
      </c>
      <c r="U51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t="s">
        <v>358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51</v>
      </c>
      <c r="H52" s="116">
        <f>IF(ISNUMBER(SEARCH('Карта учёта'!$B$16,Расходка[[#This Row],[Наименование расходного материала]])),MAX($H$1:H51)+1,0)</f>
        <v>51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51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>DES, Yukon Chrome PC</v>
      </c>
      <c r="U52" s="115" t="str">
        <f>IFERROR(INDEX(Расходка[Наименование расходного материала],MATCH(Расходка[[#This Row],[№]],Поиск_расходки[Индекс4],0)),"")</f>
        <v>DES, Yukon Chrome PC</v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s="162" t="s">
        <v>389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52</v>
      </c>
      <c r="H53" s="116">
        <f>IF(ISNUMBER(SEARCH('Карта учёта'!$B$16,Расходка[[#This Row],[Наименование расходного материала]])),MAX($H$1:H52)+1,0)</f>
        <v>52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52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>DES, Firehawk</v>
      </c>
      <c r="U53" s="115" t="str">
        <f>IFERROR(INDEX(Расходка[Наименование расходного материала],MATCH(Расходка[[#This Row],[№]],Поиск_расходки[Индекс4],0)),"")</f>
        <v>DES, Firehawk</v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>DES, Firehawk</v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53</v>
      </c>
      <c r="H54" s="116">
        <f>IF(ISNUMBER(SEARCH('Карта учёта'!$B$16,Расходка[[#This Row],[Наименование расходного материала]])),MAX($H$1:H53)+1,0)</f>
        <v>53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53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>DES, Resolute Onyx</v>
      </c>
      <c r="U54" s="115" t="str">
        <f>IFERROR(INDEX(Расходка[Наименование расходного материала],MATCH(Расходка[[#This Row],[№]],Поиск_расходки[Индекс4],0)),"")</f>
        <v>DES, Resolute Onyx</v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451</v>
      </c>
    </row>
    <row r="55" spans="1:33">
      <c r="A55">
        <v>54</v>
      </c>
      <c r="B55" t="s">
        <v>6</v>
      </c>
      <c r="C55" t="s">
        <v>518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54</v>
      </c>
      <c r="H55" s="116">
        <f>IF(ISNUMBER(SEARCH('Карта учёта'!$B$16,Расходка[[#This Row],[Наименование расходного материала]])),MAX($H$1:H54)+1,0)</f>
        <v>54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54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>DES, Metafor</v>
      </c>
      <c r="U55" s="115" t="str">
        <f>IFERROR(INDEX(Расходка[Наименование расходного материала],MATCH(Расходка[[#This Row],[№]],Поиск_расходки[Индекс4],0)),"")</f>
        <v>DES, Metafor</v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>DES, Metafor</v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452</v>
      </c>
    </row>
    <row r="56" spans="1:33">
      <c r="A56">
        <v>55</v>
      </c>
      <c r="B56" t="s">
        <v>95</v>
      </c>
      <c r="C56" s="1" t="s">
        <v>325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55</v>
      </c>
      <c r="H56" s="116">
        <f>IF(ISNUMBER(SEARCH('Карта учёта'!$B$16,Расходка[[#This Row],[Наименование расходного материала]])),MAX($H$1:H55)+1,0)</f>
        <v>55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55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>Guidezilla™ II 6F</v>
      </c>
      <c r="U56" s="115" t="str">
        <f>IFERROR(INDEX(Расходка[Наименование расходного материала],MATCH(Расходка[[#This Row],[№]],Поиск_расходки[Индекс4],0)),"")</f>
        <v>Guidezilla™ II 6F</v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453</v>
      </c>
    </row>
    <row r="57" spans="1:33">
      <c r="A57">
        <v>56</v>
      </c>
      <c r="B57" t="s">
        <v>95</v>
      </c>
      <c r="C57" s="1" t="s">
        <v>344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56</v>
      </c>
      <c r="H57" s="116">
        <f>IF(ISNUMBER(SEARCH('Карта учёта'!$B$16,Расходка[[#This Row],[Наименование расходного материала]])),MAX($H$1:H56)+1,0)</f>
        <v>56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56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>Telescope ™ II 6F</v>
      </c>
      <c r="U57" s="115" t="str">
        <f>IFERROR(INDEX(Расходка[Наименование расходного материала],MATCH(Расходка[[#This Row],[№]],Поиск_расходки[Индекс4],0)),"")</f>
        <v>Telescope ™ II 6F</v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454</v>
      </c>
    </row>
    <row r="58" spans="1:33">
      <c r="A58">
        <v>57</v>
      </c>
      <c r="B58" t="s">
        <v>4</v>
      </c>
      <c r="C58" t="s">
        <v>351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57</v>
      </c>
      <c r="H58" s="116">
        <f>IF(ISNUMBER(SEARCH('Карта учёта'!$B$16,Расходка[[#This Row],[Наименование расходного материала]])),MAX($H$1:H57)+1,0)</f>
        <v>57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57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>Launcher 6F AL 1</v>
      </c>
      <c r="U58" s="115" t="str">
        <f>IFERROR(INDEX(Расходка[Наименование расходного материала],MATCH(Расходка[[#This Row],[№]],Поиск_расходки[Индекс4],0)),"")</f>
        <v>Launcher 6F AL 1</v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455</v>
      </c>
    </row>
    <row r="59" spans="1:33">
      <c r="A59">
        <v>58</v>
      </c>
      <c r="B59" t="s">
        <v>4</v>
      </c>
      <c r="C59" t="s">
        <v>352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58</v>
      </c>
      <c r="H59" s="116">
        <f>IF(ISNUMBER(SEARCH('Карта учёта'!$B$16,Расходка[[#This Row],[Наименование расходного материала]])),MAX($H$1:H58)+1,0)</f>
        <v>58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58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>Launcher 6F AL 2</v>
      </c>
      <c r="U59" s="115" t="str">
        <f>IFERROR(INDEX(Расходка[Наименование расходного материала],MATCH(Расходка[[#This Row],[№]],Поиск_расходки[Индекс4],0)),"")</f>
        <v>Launcher 6F AL 2</v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514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59</v>
      </c>
      <c r="H60" s="116">
        <f>IF(ISNUMBER(SEARCH('Карта учёта'!$B$16,Расходка[[#This Row],[Наименование расходного материала]])),MAX($H$1:H59)+1,0)</f>
        <v>59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59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>Launcher 6F AL 3</v>
      </c>
      <c r="U60" s="115" t="str">
        <f>IFERROR(INDEX(Расходка[Наименование расходного материала],MATCH(Расходка[[#This Row],[№]],Поиск_расходки[Индекс4],0)),"")</f>
        <v>Launcher 6F AL 3</v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>Launcher 6F AL 3</v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326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60</v>
      </c>
      <c r="H61" s="116">
        <f>IF(ISNUMBER(SEARCH('Карта учёта'!$B$16,Расходка[[#This Row],[Наименование расходного материала]])),MAX($H$1:H60)+1,0)</f>
        <v>60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60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>Launcher 6F EBU 3.5</v>
      </c>
      <c r="U61" s="115" t="str">
        <f>IFERROR(INDEX(Расходка[Наименование расходного материала],MATCH(Расходка[[#This Row],[№]],Поиск_расходки[Индекс4],0)),"")</f>
        <v>Launcher 6F EBU 3.5</v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327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61</v>
      </c>
      <c r="H62" s="116">
        <f>IF(ISNUMBER(SEARCH('Карта учёта'!$B$16,Расходка[[#This Row],[Наименование расходного материала]])),MAX($H$1:H61)+1,0)</f>
        <v>61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61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>Launcher 6F EBU 4.0</v>
      </c>
      <c r="U62" s="115" t="str">
        <f>IFERROR(INDEX(Расходка[Наименование расходного материала],MATCH(Расходка[[#This Row],[№]],Поиск_расходки[Индекс4],0)),"")</f>
        <v>Launcher 6F EBU 4.0</v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>Launcher 6F EBU 4.0</v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328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62</v>
      </c>
      <c r="H63" s="116">
        <f>IF(ISNUMBER(SEARCH('Карта учёта'!$B$16,Расходка[[#This Row],[Наименование расходного материала]])),MAX($H$1:H62)+1,0)</f>
        <v>62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62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>Launcher 6F JL 3.5</v>
      </c>
      <c r="U63" s="115" t="str">
        <f>IFERROR(INDEX(Расходка[Наименование расходного материала],MATCH(Расходка[[#This Row],[№]],Поиск_расходки[Индекс4],0)),"")</f>
        <v>Launcher 6F JL 3.5</v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>Launcher 6F JL 3.5</v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329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63</v>
      </c>
      <c r="H64" s="116">
        <f>IF(ISNUMBER(SEARCH('Карта учёта'!$B$16,Расходка[[#This Row],[Наименование расходного материала]])),MAX($H$1:H63)+1,0)</f>
        <v>63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63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>Launcher 6F JL 4.0</v>
      </c>
      <c r="U64" s="115" t="str">
        <f>IFERROR(INDEX(Расходка[Наименование расходного материала],MATCH(Расходка[[#This Row],[№]],Поиск_расходки[Индекс4],0)),"")</f>
        <v>Launcher 6F JL 4.0</v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>Launcher 6F JL 4.0</v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335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64</v>
      </c>
      <c r="H65" s="116">
        <f>IF(ISNUMBER(SEARCH('Карта учёта'!$B$16,Расходка[[#This Row],[Наименование расходного материала]])),MAX($H$1:H64)+1,0)</f>
        <v>64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64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>Launcher 6F JL 4.5</v>
      </c>
      <c r="U65" s="115" t="str">
        <f>IFERROR(INDEX(Расходка[Наименование расходного материала],MATCH(Расходка[[#This Row],[№]],Поиск_расходки[Индекс4],0)),"")</f>
        <v>Launcher 6F JL 4.5</v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>Launcher 6F JL 4.5</v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330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65</v>
      </c>
      <c r="H66" s="116">
        <f>IF(ISNUMBER(SEARCH('Карта учёта'!$B$16,Расходка[[#This Row],[Наименование расходного материала]])),MAX($H$1:H65)+1,0)</f>
        <v>65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65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>Launcher 6F JR 3.5</v>
      </c>
      <c r="U66" s="115" t="str">
        <f>IFERROR(INDEX(Расходка[Наименование расходного материала],MATCH(Расходка[[#This Row],[№]],Поиск_расходки[Индекс4],0)),"")</f>
        <v>Launcher 6F JR 3.5</v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>Launcher 6F JR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331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66</v>
      </c>
      <c r="H67" s="199">
        <f>IF(ISNUMBER(SEARCH('Карта учёта'!$B$16,Расходка[[#This Row],[Наименование расходного материала]])),MAX($H$1:H66)+1,0)</f>
        <v>66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66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>Launcher 6F JR 4.0</v>
      </c>
      <c r="U67" s="200" t="str">
        <f>IFERROR(INDEX(Расходка[Наименование расходного материала],MATCH(Расходка[[#This Row],[№]],Поиск_расходки[Индекс4],0)),"")</f>
        <v>Launcher 6F JR 4.0</v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>Launcher 6F JR 4.0</v>
      </c>
      <c r="Y67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463</v>
      </c>
    </row>
    <row r="68" spans="1:33">
      <c r="A68">
        <v>67</v>
      </c>
      <c r="B68" t="s">
        <v>4</v>
      </c>
      <c r="C68" t="s">
        <v>341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67</v>
      </c>
      <c r="H68" s="199">
        <f>IF(ISNUMBER(SEARCH('Карта учёта'!$B$16,Расходка[[#This Row],[Наименование расходного материала]])),MAX($H$1:H67)+1,0)</f>
        <v>67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67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>Launcher 7F JL 3.5</v>
      </c>
      <c r="U68" s="200" t="str">
        <f>IFERROR(INDEX(Расходка[Наименование расходного материала],MATCH(Расходка[[#This Row],[№]],Поиск_расходки[Индекс4],0)),"")</f>
        <v>Launcher 7F JL 3.5</v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>Launcher 7F JL 3.5</v>
      </c>
      <c r="Y68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464</v>
      </c>
    </row>
    <row r="69" spans="1:33">
      <c r="A69">
        <v>68</v>
      </c>
      <c r="B69" t="s">
        <v>4</v>
      </c>
      <c r="C69" t="s">
        <v>340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68</v>
      </c>
      <c r="H69" s="199">
        <f>IF(ISNUMBER(SEARCH('Карта учёта'!$B$16,Расходка[[#This Row],[Наименование расходного материала]])),MAX($H$1:H68)+1,0)</f>
        <v>68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68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>Launcher 7F JL 4.0</v>
      </c>
      <c r="U69" s="200" t="str">
        <f>IFERROR(INDEX(Расходка[Наименование расходного материала],MATCH(Расходка[[#This Row],[№]],Поиск_расходки[Индекс4],0)),"")</f>
        <v>Launcher 7F JL 4.0</v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>Launcher 7F JL 4.0</v>
      </c>
      <c r="Y69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465</v>
      </c>
    </row>
    <row r="70" spans="1:33">
      <c r="A70">
        <v>69</v>
      </c>
      <c r="B70" t="s">
        <v>301</v>
      </c>
      <c r="C70" s="1" t="s">
        <v>332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69</v>
      </c>
      <c r="H70" s="199">
        <f>IF(ISNUMBER(SEARCH('Карта учёта'!$B$16,Расходка[[#This Row],[Наименование расходного материала]])),MAX($H$1:H69)+1,0)</f>
        <v>69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69</v>
      </c>
      <c r="L70" s="199">
        <f>IF(ISNUMBER(SEARCH('Карта учёта'!$B$18,Расходка[[#This Row],[Наименование расходного материала]])),MAX($L$1:L69)+1,0)</f>
        <v>69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>Angio-Seal™ VIP</v>
      </c>
      <c r="U70" s="200" t="str">
        <f>IFERROR(INDEX(Расходка[Наименование расходного материала],MATCH(Расходка[[#This Row],[№]],Поиск_расходки[Индекс4],0)),"")</f>
        <v>Angio-Seal™ VIP</v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>Angio-Seal™ VIP</v>
      </c>
      <c r="Y70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466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421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467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422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468</v>
      </c>
    </row>
    <row r="75" spans="1:33">
      <c r="AF75" s="4" t="s">
        <v>6</v>
      </c>
      <c r="AG75" s="4" t="s">
        <v>469</v>
      </c>
    </row>
    <row r="76" spans="1:33">
      <c r="AF76" s="4" t="s">
        <v>6</v>
      </c>
      <c r="AG76" s="4" t="s">
        <v>470</v>
      </c>
    </row>
    <row r="77" spans="1:33">
      <c r="AF77" s="4" t="s">
        <v>6</v>
      </c>
      <c r="AG77" s="4" t="s">
        <v>471</v>
      </c>
    </row>
    <row r="78" spans="1:33"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510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507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371</v>
      </c>
    </row>
    <row r="54" spans="1:2">
      <c r="A54" t="s">
        <v>303</v>
      </c>
      <c r="B54" t="s">
        <v>367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369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385</v>
      </c>
    </row>
    <row r="2" spans="1:1">
      <c r="A2" t="s">
        <v>382</v>
      </c>
    </row>
    <row r="3" spans="1:1">
      <c r="A3" t="s">
        <v>386</v>
      </c>
    </row>
    <row r="4" spans="1:1">
      <c r="A4" t="s">
        <v>387</v>
      </c>
    </row>
    <row r="5" spans="1:1">
      <c r="A5" t="s">
        <v>383</v>
      </c>
    </row>
    <row r="6" spans="1:1">
      <c r="A6" t="s">
        <v>384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2023-11-02T13:50:24Z</cp:lastPrinted>
  <dcterms:created xsi:type="dcterms:W3CDTF">2015-06-05T18:19:34Z</dcterms:created>
  <dcterms:modified xsi:type="dcterms:W3CDTF">2023-11-02T20:00:13Z</dcterms:modified>
</cp:coreProperties>
</file>