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F66" i="1" l="1"/>
  <c r="G66" i="1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AC67" i="1" s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6" i="1" l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6" i="1" l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65" i="1" s="1"/>
  <c r="T4" i="1"/>
  <c r="T52" i="1"/>
  <c r="T3" i="1"/>
  <c r="T41" i="1"/>
  <c r="M56" i="1"/>
  <c r="M57" i="1" s="1"/>
  <c r="L54" i="1"/>
  <c r="T30" i="1" l="1"/>
  <c r="T67" i="1"/>
  <c r="T50" i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Y66" i="1" l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7" i="1"/>
  <c r="Z64" i="1"/>
  <c r="Z54" i="1"/>
  <c r="Z60" i="1"/>
  <c r="Z35" i="1"/>
  <c r="Z16" i="1"/>
  <c r="Z15" i="1" l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<sst xmlns="http://schemas.openxmlformats.org/spreadsheetml/2006/main" count="863" uniqueCount="527">
  <si>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</si>
  <si>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</si>
  <si>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</si>
  <si>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</si>
  <si>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</si>
  <si>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</si>
  <si>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</si>
  <si>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</si>
  <si>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</si>
  <si>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</si>
  <si>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</si>
  <si>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</si>
  <si>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</si>
  <si>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</si>
  <si>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</si>
  <si>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</si>
  <si>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</si>
  <si>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</si>
  <si>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</si>
  <si>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</si>
  <si>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</si>
  <si>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</si>
  <si>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</si>
  <si>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</si>
  <si>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</si>
  <si>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</si>
  <si>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</si>
  <si>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</si>
  <si>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</si>
  <si>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</si>
  <si>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</si>
  <si>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</si>
  <si>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</si>
  <si>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</si>
  <si>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</si>
  <si>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</si>
  <si>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</si>
  <si>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</si>
  <si>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</si>
  <si>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</si>
  <si>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</si>
  <si>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</si>
  <si>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</si>
  <si>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</si>
  <si>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</si>
  <si>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</si>
  <si>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</si>
  <si>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</si>
  <si>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</si>
  <si>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</si>
  <si>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</si>
  <si>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</si>
  <si>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</si>
  <si>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</si>
  <si>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</si>
  <si>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</si>
  <si>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</si>
  <si>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</si>
  <si>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</si>
  <si>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</si>
  <si>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</si>
  <si>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</si>
  <si>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</si>
  <si>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</si>
  <si>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</si>
  <si>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</si>
  <si>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</si>
  <si>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</si>
  <si>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</si>
  <si>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</si>
  <si>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</si>
  <si>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</si>
  <si>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</si>
  <si>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</si>
  <si>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</si>
  <si>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</si>
  <si>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</si>
  <si>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</si>
  <si>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</si>
  <si>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</si>
  <si>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</si>
  <si>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</si>
  <si>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</si>
  <si>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</si>
  <si>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</si>
  <si>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</si>
  <si>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</si>
  <si>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</si>
  <si>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</si>
  <si>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</si>
  <si>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</si>
  <si>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</si>
  <si>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</si>
  <si>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</si>
  <si>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</si>
  <si>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</si>
  <si>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</si>
  <si>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</si>
  <si>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</si>
  <si>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</si>
  <si>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</si>
  <si>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</si>
  <si>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</si>
  <si>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</si>
  <si>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</si>
  <si>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</si>
  <si>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</si>
  <si>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</si>
  <si>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</si>
  <si>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</si>
  <si>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</si>
  <si>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</si>
  <si>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</si>
  <si>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</si>
  <si>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</si>
  <si>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</si>
  <si>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</si>
  <si>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</si>
  <si>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</si>
  <si>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</si>
  <si>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</si>
  <si>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</si>
  <si>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</si>
  <si>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</si>
  <si>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</si>
  <si>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</si>
  <si>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</si>
  <si>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</si>
  <si>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</si>
  <si>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</si>
  <si>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</si>
  <si>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</si>
  <si>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</si>
  <si>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</si>
  <si>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</si>
  <si>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</si>
  <si>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</si>
  <si>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</si>
  <si>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</si>
  <si>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</si>
  <si>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</si>
  <si>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</si>
  <si>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</si>
  <si>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</si>
  <si>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</si>
  <si>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</si>
  <si>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</si>
  <si>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</si>
  <si>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</si>
  <si>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</si>
  <si>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</si>
  <si>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</si>
  <si>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</si>
  <si>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</si>
  <si>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</si>
  <si>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</si>
  <si>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</si>
  <si>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</si>
  <si>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</si>
  <si>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</si>
  <si>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</si>
  <si>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</si>
  <si>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</si>
  <si>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</si>
  <si>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</si>
  <si>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</si>
  <si>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</si>
  <si>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</si>
  <si>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</si>
  <si>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</si>
  <si>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</si>
  <si>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</si>
  <si>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</si>
  <si>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</si>
  <si>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</si>
  <si>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</si>
  <si>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</si>
  <si>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</si>
  <si>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</si>
  <si>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</si>
  <si>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</si>
  <si>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</si>
  <si>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</si>
  <si>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</si>
  <si>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</si>
  <si>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</si>
  <si>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</si>
  <si>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</si>
  <si>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</si>
  <si>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</si>
  <si>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</si>
  <si>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</si>
  <si>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</si>
  <si>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</si>
  <si>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</si>
  <si>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</si>
  <si>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</si>
  <si>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</si>
  <si>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</si>
  <si>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</si>
  <si>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</si>
  <si>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</si>
  <si>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</si>
  <si>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</si>
  <si>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</si>
  <si>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</si>
  <si>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</si>
  <si>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</si>
  <si>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</si>
  <si>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</si>
  <si>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</si>
  <si>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</si>
  <si>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</si>
  <si>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</si>
  <si>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</si>
  <si>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</si>
  <si>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</si>
  <si>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</si>
  <si>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</si>
  <si>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</si>
  <si>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</si>
  <si>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</si>
  <si>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</si>
  <si>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</si>
  <si>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</si>
  <si>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</si>
  <si>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</si>
  <si>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</si>
  <si>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</si>
  <si>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</si>
  <si>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</si>
  <si>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</si>
  <si>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</si>
  <si>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</si>
  <si>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</si>
  <si>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</si>
  <si>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</si>
  <si>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</si>
  <si>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</si>
  <si>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</si>
  <si>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</si>
  <si>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</si>
  <si>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</si>
  <si>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</si>
  <si>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</si>
  <si>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</si>
  <si>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</si>
  <si>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</si>
  <si>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</si>
  <si>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</si>
  <si>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</si>
  <si>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</si>
  <si>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</si>
  <si>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</si>
  <si>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</si>
  <si>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</si>
  <si>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</si>
  <si>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</si>
  <si>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</si>
  <si>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</si>
  <si>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</si>
  <si>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</si>
  <si>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</si>
  <si>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</si>
  <si>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</si>
  <si>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</si>
  <si>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</si>
  <si>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</si>
  <si>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</si>
  <si>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</si>
  <si>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</si>
  <si>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</si>
  <si>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</si>
  <si>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</si>
  <si>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</si>
  <si>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</si>
  <si>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</si>
  <si>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</si>
  <si>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</si>
  <si>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</si>
  <si>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</si>
  <si>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</si>
  <si>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</si>
  <si>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</si>
  <si>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</si>
  <si>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</si>
  <si>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</si>
  <si>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</si>
  <si>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</si>
  <si>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</si>
  <si>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</si>
  <si>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</si>
  <si>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</si>
  <si>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</si>
  <si>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</si>
  <si>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</si>
  <si>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</si>
  <si>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</si>
  <si>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</si>
  <si>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</si>
  <si>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</si>
  <si>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</si>
  <si>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</si>
  <si>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</si>
  <si>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</si>
  <si>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</si>
  <si>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</si>
  <si>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</si>
  <si>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</si>
  <si>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</si>
  <si>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</si>
  <si>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</si>
  <si>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</si>
  <si>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</si>
  <si>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</si>
  <si>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</si>
  <si>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</si>
  <si>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</si>
  <si>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</si>
  <si>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</si>
  <si>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</si>
  <si>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</si>
  <si>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</si>
  <si>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</si>
  <si>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</si>
  <si>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</si>
  <si>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</si>
  <si>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</si>
  <si>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</si>
  <si>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</si>
  <si>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</si>
  <si>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</si>
  <si>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</si>
  <si>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</si>
  <si>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</si>
  <si>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</si>
  <si>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</si>
  <si>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</si>
  <si>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</si>
  <si>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</si>
  <si>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</si>
  <si>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</si>
  <si>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</si>
  <si>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</si>
  <si>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</si>
  <si>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</si>
  <si>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</si>
  <si>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</si>
  <si>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</si>
  <si>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</si>
  <si>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</si>
  <si>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</si>
  <si>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</si>
  <si>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</si>
  <si>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</si>
  <si>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</si>
  <si>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</si>
  <si>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</si>
  <si>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</si>
  <si>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</si>
  <si>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</si>
  <si>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</si>
  <si>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</si>
  <si>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</si>
  <si>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</si>
  <si>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</si>
  <si>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</si>
  <si>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</si>
  <si>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</si>
  <si>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</si>
  <si>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</si>
  <si>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</si>
  <si>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</si>
  <si>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</si>
  <si>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</si>
  <si>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</si>
  <si>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</si>
  <si>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</si>
  <si>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</si>
  <si>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</si>
  <si>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</si>
  <si>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</si>
  <si>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</si>
  <si>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</si>
  <si>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</si>
  <si>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</si>
  <si>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</si>
  <si>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</si>
  <si>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</si>
  <si>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</si>
  <si>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</si>
  <si>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</si>
  <si>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</si>
  <si>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</si>
  <si>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</si>
  <si>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</si>
  <si>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</si>
  <si>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</si>
  <si>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</si>
  <si>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</si>
  <si>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</si>
  <si>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</si>
  <si>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</si>
  <si>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</si>
  <si>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</si>
  <si>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</si>
  <si>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</si>
  <si>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</si>
  <si>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</si>
  <si>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</si>
  <si>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</si>
  <si>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</si>
  <si>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</si>
  <si>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</si>
  <si>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</si>
  <si>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</si>
  <si>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</si>
  <si>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</si>
  <si>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</si>
  <si>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</si>
  <si>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</si>
  <si>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</si>
  <si>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</si>
  <si>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</si>
  <si>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</si>
  <si>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</si>
  <si>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</si>
  <si>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</si>
  <si>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</si>
  <si>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</si>
  <si>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</si>
  <si>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</si>
  <si>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</si>
  <si>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</si>
  <si>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</si>
  <si>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</si>
  <si>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</si>
  <si>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</si>
  <si>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</si>
  <si>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</si>
  <si>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</si>
  <si>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</si>
  <si>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</si>
  <si>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</si>
  <si>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</si>
  <si>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</si>
  <si>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</si>
  <si>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</si>
  <si>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</si>
  <si>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</si>
  <si>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</si>
  <si>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</si>
  <si>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</si>
  <si>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</si>
  <si>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</si>
  <si>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</si>
  <si>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</si>
  <si>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</si>
  <si>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</si>
  <si>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</si>
  <si>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</si>
  <si>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</si>
  <si>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</si>
  <si>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</si>
  <si>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</si>
  <si>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</si>
  <si>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</si>
  <si>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</si>
  <si>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</si>
  <si>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</si>
  <si>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</si>
  <si>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</si>
  <si>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</si>
  <si>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</si>
  <si>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</si>
  <si>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</si>
  <si>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</si>
  <si>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</si>
  <si>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</si>
  <si>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</si>
  <si>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</si>
  <si>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</si>
  <si>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</si>
  <si>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</si>
  <si>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</si>
  <si>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</si>
  <si>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</si>
  <si>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</si>
  <si>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</si>
  <si>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</si>
  <si>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</si>
  <si>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</si>
  <si>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</si>
  <si>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</si>
  <si>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</si>
  <si>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</si>
  <si>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</si>
  <si>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</si>
  <si>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</si>
  <si>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</si>
  <si>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</si>
  <si>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</si>
  <si>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</si>
  <si>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</si>
  <si>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</si>
  <si>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</si>
  <si>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</si>
  <si>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</si>
  <si>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</si>
  <si>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</si>
  <si>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</si>
  <si>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</si>
  <si>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</si>
  <si>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</si>
  <si>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 xml:space="preserve">И/О заведующего отделения: А.В. Воронков </t>
  </si>
  <si>
    <t>150 ml</t>
  </si>
  <si>
    <r>
      <rPr>
        <sz val="11"/>
        <color theme="1"/>
        <rFont val="Calibri"/>
        <family val="2"/>
        <charset val="204"/>
        <scheme val="minor"/>
      </rPr>
      <t xml:space="preserve">1)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Строгий контроль места пункции, повязка  на руке до 6 ч. </t>
    </r>
    <r>
      <rPr>
        <u/>
        <sz val="11"/>
        <color theme="1"/>
        <rFont val="Calibri"/>
        <family val="2"/>
        <charset val="204"/>
        <scheme val="minor"/>
      </rPr>
      <t>2) Консультация кардиохирурга для решения вопроса реваскуляризация бассейна ЛКА</t>
    </r>
  </si>
  <si>
    <t>Устье ПКА катетеризировано проводниковым катетером Launcher JR 4,0 6Fr. Коронарный проводник Fielder заведен в дистальный сегмент ПКА с поддержкой БК Колибри 3,0-10 мм. Успешная реканализация и ангиопластика проксимального сегмента БК Колибри 3,0-10, давением 12 атм. В зону остаточного стеноза проксимального сегмента позиционирован и имплантирован DES Resolute Integtity 3.5-30 мм, давлением 14 атм. Оптимизация и постдилатация стента БК NC Колибри 4.0-15, давлением 18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TIMI III полностью восстановлен с полным контрастированием дистальных сегментов ЗМЖВ и ЗБВ.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</si>
  <si>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100 ml</t>
  </si>
  <si>
    <t>02:54</t>
  </si>
  <si>
    <t xml:space="preserve">Сбалансированный </t>
  </si>
  <si>
    <t>проходим, контуры ровные</t>
  </si>
  <si>
    <t xml:space="preserve">стеноз среднего сегмента до 30%. Антеградный кровоток TIMI III. </t>
  </si>
  <si>
    <t xml:space="preserve">неровности контуров проксимального и среднего сегментов. Антеградный кровоток TIMI III. </t>
  </si>
  <si>
    <t xml:space="preserve">неровности контуров проксимального сегмента, стеноз дистального сегмента до 30%. Антеградный кровоток TIMI III. </t>
  </si>
  <si>
    <t xml:space="preserve">1) Строгий контроль места пункции, повязка  на руке до 6 ч. </t>
  </si>
  <si>
    <t>Щукин А.М.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</si>
</sst>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sz val="10"/>
      <color theme="1"/>
      <name val="Aharoni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3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2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72" fillId="0" borderId="0" xfId="0" applyFont="1" applyAlignment="1" applyProtection="1">
      <alignment horizontal="justify" vertical="top" wrapText="1"/>
      <protection locked="0"/>
    </xf>
    <xf numFmtId="0" fontId="15" fillId="0" borderId="0" xfId="0" applyFont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8" fillId="0" borderId="5" xfId="0" applyFont="1" applyBorder="1" applyAlignment="1" applyProtection="1">
      <alignment horizontal="justify" vertical="top" wrapText="1"/>
      <protection locked="0"/>
    </xf>
    <xf numFmtId="0" fontId="68" fillId="0" borderId="11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8" fillId="0" borderId="13" xfId="0" applyFont="1" applyBorder="1" applyAlignment="1" applyProtection="1">
      <alignment horizontal="justify" vertical="top" wrapText="1"/>
      <protection locked="0"/>
    </xf>
    <xf numFmtId="0" fontId="68" fillId="0" borderId="3" xfId="0" applyFont="1" applyBorder="1" applyAlignment="1" applyProtection="1">
      <alignment horizontal="justify" vertical="top" wrapText="1"/>
      <protection locked="0"/>
    </xf>
    <xf numFmtId="0" fontId="68" fillId="0" borderId="9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4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7" totalsRowShown="0">
  <sortState ref="A2:C66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45239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0.47222222222222227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526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21225</v>
      </c>
      <c r="C12" s="12"/>
      <c r="D12" s="95" t="s">
        <v>303</v>
      </c>
      <c r="E12" s="93"/>
      <c r="F12" s="93"/>
      <c r="G12" s="24" t="s">
        <v>507</v>
      </c>
      <c r="H12" s="26"/>
    </row>
    <row r="13" spans="1:8" ht="15.75">
      <c r="A13" s="15" t="s">
        <v>10</v>
      </c>
      <c r="B13" s="30">
        <f>DATEDIF(B12,B8,"y")</f>
        <v>65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30693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519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978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1.8582000000000001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521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522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523</v>
      </c>
      <c r="C27" s="219"/>
      <c r="D27" s="219"/>
      <c r="E27" s="219"/>
      <c r="F27" s="219"/>
      <c r="G27" s="219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19" t="s">
        <v>524</v>
      </c>
      <c r="C32" s="219"/>
      <c r="D32" s="219"/>
      <c r="E32" s="219"/>
      <c r="F32" s="219"/>
      <c r="G32" s="219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525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M28" sqref="M28:M2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/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40"/>
      <c r="D8" s="240"/>
      <c r="E8" s="240"/>
      <c r="F8" s="191"/>
      <c r="G8" s="118"/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44"/>
      <c r="D10" s="244"/>
      <c r="E10" s="244"/>
      <c r="F10" s="195"/>
      <c r="G10" s="118"/>
      <c r="H10" s="39"/>
    </row>
    <row r="11" spans="1:8">
      <c r="A11" s="193"/>
      <c r="B11" s="198"/>
      <c r="C11" s="194">
        <f>SUM(F8:F10)</f>
        <v>0</v>
      </c>
      <c r="H11" s="39"/>
    </row>
    <row r="12" spans="1:8" ht="18.75">
      <c r="A12" s="75" t="s">
        <v>191</v>
      </c>
      <c r="B12" s="20">
        <f>КАГ!B8</f>
        <v>45239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0.72222222222222221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0.75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2.777777777777779E-2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Щукин А.М.</v>
      </c>
      <c r="D16" s="95" t="s">
        <v>303</v>
      </c>
      <c r="E16" s="93"/>
      <c r="F16" s="93"/>
      <c r="G16" s="80" t="str">
        <f>КАГ!G12</f>
        <v>Прудникова Ю.А.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21225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65</v>
      </c>
      <c r="H18" s="39"/>
    </row>
    <row r="19" spans="1:8" ht="14.45" customHeight="1">
      <c r="A19" s="15" t="s">
        <v>12</v>
      </c>
      <c r="B19" s="68">
        <f>КАГ!B14</f>
        <v>30693</v>
      </c>
      <c r="C19" s="69"/>
      <c r="D19" s="69"/>
      <c r="E19" s="69"/>
      <c r="F19" s="69"/>
      <c r="G19" s="166" t="s">
        <v>402</v>
      </c>
      <c r="H19" s="181" t="str">
        <f>КАГ!H15</f>
        <v>02:54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978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1.8582000000000001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8" t="s">
        <v>517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45" t="s">
        <v>516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204</v>
      </c>
      <c r="B50" s="63" t="s">
        <v>515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8" sqref="H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45239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Щукин А.М.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21225</v>
      </c>
    </row>
    <row r="6" spans="1:4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5">
        <f>ЧКВ!A6</f>
        <v>0</v>
      </c>
      <c r="C6" s="132" t="s">
        <v>10</v>
      </c>
      <c r="D6" s="103">
        <f>DATEDIF(D5,D10,"y")</f>
        <v>65</v>
      </c>
    </row>
    <row r="7" spans="1:4">
      <c r="A7" s="38"/>
      <c r="C7" s="101" t="s">
        <v>12</v>
      </c>
      <c r="D7" s="103">
        <f>КАГ!$B$14</f>
        <v>30693</v>
      </c>
    </row>
    <row r="8" spans="1:4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45239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331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495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401</v>
      </c>
      <c r="C17" s="183" t="s">
        <v>429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473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514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 B16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2" zoomScaleNormal="100" workbookViewId="0">
      <selection activeCell="A18" sqref="A18:A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1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>BMS, Integtity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>DES, Calipso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>DES, NanoMed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1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>DES, Firehawk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7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8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59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0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7F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7F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461</v>
      </c>
    </row>
    <row r="66" spans="1:33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Angio-Seal™ VIP</v>
      </c>
      <c r="W66" s="115" t="str">
        <f>IFERROR(INDEX(Расходка[Наименование расходного материала],MATCH(Расходка[[#This Row],[№]],Поиск_расходки[Индекс6],0)),"")</f>
        <v>Angio-Seal™ VIP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462</v>
      </c>
    </row>
    <row r="67" spans="1:33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>
      <c r="AF71" s="4" t="s">
        <v>6</v>
      </c>
      <c r="AG71" s="4" t="s">
        <v>421</v>
      </c>
    </row>
    <row r="72" spans="1:33">
      <c r="AF72" s="4" t="s">
        <v>6</v>
      </c>
      <c r="AG72" s="4" t="s">
        <v>467</v>
      </c>
    </row>
    <row r="73" spans="1:33">
      <c r="AF73" s="4" t="s">
        <v>6</v>
      </c>
      <c r="AG73" s="4" t="s">
        <v>422</v>
      </c>
    </row>
    <row r="74" spans="1:33"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6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2023-11-09T09:01:32Z</cp:lastPrinted>
  <dcterms:created xsi:type="dcterms:W3CDTF">2015-06-05T18:19:34Z</dcterms:created>
  <dcterms:modified xsi:type="dcterms:W3CDTF">2023-11-09T09:01:47Z</dcterms:modified>
</cp:coreProperties>
</file>