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3\Декабрь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minimized="1"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/>
  <c r="E73" i="1" l="1"/>
  <c r="E74" i="1"/>
  <c r="R73" i="1" s="1"/>
  <c r="F73" i="1"/>
  <c r="F74" i="1"/>
  <c r="G73" i="1"/>
  <c r="G74" i="1"/>
  <c r="H73" i="1"/>
  <c r="H74" i="1"/>
  <c r="I73" i="1"/>
  <c r="I74" i="1"/>
  <c r="V73" i="1" s="1"/>
  <c r="J73" i="1"/>
  <c r="J74" i="1"/>
  <c r="K73" i="1"/>
  <c r="K74" i="1"/>
  <c r="L73" i="1"/>
  <c r="L74" i="1"/>
  <c r="M73" i="1"/>
  <c r="M74" i="1"/>
  <c r="Z73" i="1" s="1"/>
  <c r="N73" i="1"/>
  <c r="N74" i="1"/>
  <c r="AA73" i="1" s="1"/>
  <c r="O73" i="1"/>
  <c r="O74" i="1"/>
  <c r="AB73" i="1" s="1"/>
  <c r="P73" i="1"/>
  <c r="P74" i="1"/>
  <c r="AC73" i="1" s="1"/>
  <c r="Q73" i="1"/>
  <c r="Q74" i="1"/>
  <c r="AD73" i="1" s="1"/>
  <c r="R74" i="1"/>
  <c r="V74" i="1"/>
  <c r="Z74" i="1"/>
  <c r="AA74" i="1"/>
  <c r="AB74" i="1"/>
  <c r="AC74" i="1"/>
  <c r="AD74" i="1"/>
  <c r="E66" i="1" l="1"/>
  <c r="E67" i="1"/>
  <c r="E71" i="1"/>
  <c r="E72" i="1"/>
  <c r="F71" i="1"/>
  <c r="F72" i="1"/>
  <c r="G71" i="1"/>
  <c r="G72" i="1"/>
  <c r="H71" i="1"/>
  <c r="H72" i="1"/>
  <c r="I71" i="1"/>
  <c r="I72" i="1"/>
  <c r="J71" i="1"/>
  <c r="J72" i="1"/>
  <c r="K71" i="1"/>
  <c r="K72" i="1"/>
  <c r="L71" i="1"/>
  <c r="L72" i="1"/>
  <c r="M71" i="1"/>
  <c r="M72" i="1"/>
  <c r="N71" i="1"/>
  <c r="N72" i="1"/>
  <c r="O71" i="1"/>
  <c r="O72" i="1"/>
  <c r="P71" i="1"/>
  <c r="P72" i="1"/>
  <c r="Q71" i="1"/>
  <c r="Q72" i="1"/>
  <c r="A16" i="3"/>
  <c r="E68" i="1"/>
  <c r="E69" i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21" i="3"/>
  <c r="A19" i="3"/>
  <c r="A20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P9" i="1" s="1"/>
  <c r="P10" i="1" s="1"/>
  <c r="O8" i="1"/>
  <c r="O9" i="1" s="1"/>
  <c r="O10" i="1" s="1"/>
  <c r="E8" i="1"/>
  <c r="Q7" i="1"/>
  <c r="J7" i="1"/>
  <c r="G8" i="1"/>
  <c r="N9" i="1"/>
  <c r="I7" i="1"/>
  <c r="F7" i="1"/>
  <c r="M7" i="1"/>
  <c r="H8" i="1"/>
  <c r="L9" i="1"/>
  <c r="K8" i="1"/>
  <c r="P11" i="1" l="1"/>
  <c r="P12" i="1"/>
  <c r="P13" i="1" s="1"/>
  <c r="P14" i="1" s="1"/>
  <c r="E9" i="1"/>
  <c r="E10" i="1" s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5" i="1" l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56" i="1" l="1"/>
  <c r="P57" i="1" s="1"/>
  <c r="O16" i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P58" i="1" l="1"/>
  <c r="AC58" i="1" s="1"/>
  <c r="E60" i="1"/>
  <c r="E61" i="1" s="1"/>
  <c r="E62" i="1" s="1"/>
  <c r="F13" i="1"/>
  <c r="F14" i="1" s="1"/>
  <c r="F15" i="1" s="1"/>
  <c r="O56" i="1"/>
  <c r="O57" i="1" s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P59" i="1" l="1"/>
  <c r="P60" i="1" s="1"/>
  <c r="P61" i="1" s="1"/>
  <c r="P62" i="1" s="1"/>
  <c r="P63" i="1" s="1"/>
  <c r="P64" i="1" s="1"/>
  <c r="P65" i="1" s="1"/>
  <c r="E63" i="1"/>
  <c r="E64" i="1"/>
  <c r="E65" i="1" s="1"/>
  <c r="R72" i="1" s="1"/>
  <c r="F16" i="1"/>
  <c r="F17" i="1" s="1"/>
  <c r="N16" i="1"/>
  <c r="N17" i="1" s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AC60" i="1" l="1"/>
  <c r="R70" i="1"/>
  <c r="R71" i="1"/>
  <c r="AC61" i="1"/>
  <c r="AC63" i="1"/>
  <c r="AC64" i="1"/>
  <c r="P66" i="1"/>
  <c r="P67" i="1" s="1"/>
  <c r="AC62" i="1"/>
  <c r="AC59" i="1"/>
  <c r="AC65" i="1"/>
  <c r="AC57" i="1"/>
  <c r="R68" i="1"/>
  <c r="R69" i="1"/>
  <c r="AC66" i="1"/>
  <c r="R57" i="1"/>
  <c r="R64" i="1"/>
  <c r="R61" i="1"/>
  <c r="R56" i="1"/>
  <c r="R62" i="1"/>
  <c r="R63" i="1"/>
  <c r="R60" i="1"/>
  <c r="R58" i="1"/>
  <c r="R59" i="1"/>
  <c r="R65" i="1"/>
  <c r="R67" i="1"/>
  <c r="R66" i="1"/>
  <c r="N18" i="1"/>
  <c r="J19" i="1"/>
  <c r="J20" i="1" s="1"/>
  <c r="J21" i="1" s="1"/>
  <c r="AD56" i="1"/>
  <c r="Q61" i="1"/>
  <c r="AD61" i="1" s="1"/>
  <c r="AD60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N19" i="1"/>
  <c r="L18" i="1"/>
  <c r="G16" i="1"/>
  <c r="G17" i="1" s="1"/>
  <c r="F20" i="1"/>
  <c r="Q62" i="1" l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2" i="1" l="1"/>
  <c r="Q63" i="1"/>
  <c r="Q64" i="1" s="1"/>
  <c r="Q65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57" i="1" l="1"/>
  <c r="Q66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Q67" i="1" l="1"/>
  <c r="Q68" i="1" s="1"/>
  <c r="Q69" i="1" s="1"/>
  <c r="Q70" i="1" s="1"/>
  <c r="AD66" i="1"/>
  <c r="O63" i="1"/>
  <c r="O64" i="1" s="1"/>
  <c r="O65" i="1" s="1"/>
  <c r="AB59" i="1"/>
  <c r="AB56" i="1"/>
  <c r="AB58" i="1"/>
  <c r="AB61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AD68" i="1" l="1"/>
  <c r="AD67" i="1"/>
  <c r="AD69" i="1"/>
  <c r="AD71" i="1"/>
  <c r="AD72" i="1"/>
  <c r="AD70" i="1"/>
  <c r="O66" i="1"/>
  <c r="AB65" i="1"/>
  <c r="AB63" i="1"/>
  <c r="AB64" i="1"/>
  <c r="AB57" i="1"/>
  <c r="AB60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O67" i="1" l="1"/>
  <c r="O68" i="1" s="1"/>
  <c r="O69" i="1" s="1"/>
  <c r="O70" i="1" s="1"/>
  <c r="AB66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B68" i="1" l="1"/>
  <c r="AB67" i="1"/>
  <c r="AB69" i="1"/>
  <c r="AB71" i="1"/>
  <c r="AB72" i="1"/>
  <c r="AB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J67" i="1" l="1"/>
  <c r="H65" i="1"/>
  <c r="H66" i="1" s="1"/>
  <c r="U2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J68" i="1" l="1"/>
  <c r="H67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J69" i="1" l="1"/>
  <c r="H68" i="1"/>
  <c r="I67" i="1"/>
  <c r="I68" i="1" s="1"/>
  <c r="I69" i="1" s="1"/>
  <c r="I70" i="1" s="1"/>
  <c r="V66" i="1"/>
  <c r="V67" i="1"/>
  <c r="V51" i="1"/>
  <c r="V65" i="1"/>
  <c r="V64" i="1"/>
  <c r="V2" i="1"/>
  <c r="V43" i="1"/>
  <c r="V50" i="1"/>
  <c r="V60" i="1"/>
  <c r="V41" i="1"/>
  <c r="V48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V55" i="1" l="1"/>
  <c r="V44" i="1"/>
  <c r="J70" i="1"/>
  <c r="W59" i="1" s="1"/>
  <c r="V68" i="1"/>
  <c r="V69" i="1"/>
  <c r="H69" i="1"/>
  <c r="V71" i="1"/>
  <c r="V72" i="1"/>
  <c r="V70" i="1"/>
  <c r="F63" i="1"/>
  <c r="F64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W41" i="1" l="1"/>
  <c r="W70" i="1"/>
  <c r="W54" i="1"/>
  <c r="W65" i="1"/>
  <c r="W56" i="1"/>
  <c r="W71" i="1"/>
  <c r="W74" i="1"/>
  <c r="W73" i="1"/>
  <c r="W67" i="1"/>
  <c r="W48" i="1"/>
  <c r="W49" i="1"/>
  <c r="W58" i="1"/>
  <c r="W40" i="1"/>
  <c r="W53" i="1"/>
  <c r="W60" i="1"/>
  <c r="W43" i="1"/>
  <c r="W46" i="1"/>
  <c r="W51" i="1"/>
  <c r="W66" i="1"/>
  <c r="W68" i="1"/>
  <c r="W62" i="1"/>
  <c r="W61" i="1"/>
  <c r="W47" i="1"/>
  <c r="W39" i="1"/>
  <c r="W52" i="1"/>
  <c r="W57" i="1"/>
  <c r="W63" i="1"/>
  <c r="W42" i="1"/>
  <c r="W69" i="1"/>
  <c r="W50" i="1"/>
  <c r="W45" i="1"/>
  <c r="W64" i="1"/>
  <c r="W44" i="1"/>
  <c r="W55" i="1"/>
  <c r="H70" i="1"/>
  <c r="U63" i="1" s="1"/>
  <c r="W72" i="1"/>
  <c r="F65" i="1"/>
  <c r="F66" i="1" s="1"/>
  <c r="K52" i="1"/>
  <c r="K53" i="1" s="1"/>
  <c r="G51" i="1"/>
  <c r="AD39" i="1"/>
  <c r="AC35" i="1"/>
  <c r="AC23" i="1"/>
  <c r="AB46" i="1"/>
  <c r="N45" i="1"/>
  <c r="L40" i="1"/>
  <c r="M38" i="1"/>
  <c r="M39" i="1" s="1"/>
  <c r="M40" i="1" s="1"/>
  <c r="U54" i="1" l="1"/>
  <c r="U50" i="1"/>
  <c r="U52" i="1"/>
  <c r="U62" i="1"/>
  <c r="U70" i="1"/>
  <c r="U53" i="1"/>
  <c r="U57" i="1"/>
  <c r="U59" i="1"/>
  <c r="U46" i="1"/>
  <c r="U42" i="1"/>
  <c r="U73" i="1"/>
  <c r="U74" i="1"/>
  <c r="U69" i="1"/>
  <c r="U41" i="1"/>
  <c r="U48" i="1"/>
  <c r="U39" i="1"/>
  <c r="U40" i="1"/>
  <c r="U60" i="1"/>
  <c r="U66" i="1"/>
  <c r="U65" i="1"/>
  <c r="U45" i="1"/>
  <c r="U68" i="1"/>
  <c r="U47" i="1"/>
  <c r="U49" i="1"/>
  <c r="U58" i="1"/>
  <c r="U56" i="1"/>
  <c r="U64" i="1"/>
  <c r="U51" i="1"/>
  <c r="U67" i="1"/>
  <c r="U61" i="1"/>
  <c r="U43" i="1"/>
  <c r="U72" i="1"/>
  <c r="U44" i="1"/>
  <c r="U55" i="1"/>
  <c r="U71" i="1"/>
  <c r="F67" i="1"/>
  <c r="S2" i="1" s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F68" i="1" l="1"/>
  <c r="K67" i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F69" i="1" l="1"/>
  <c r="K68" i="1"/>
  <c r="K69" i="1" s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F70" i="1" l="1"/>
  <c r="S3" i="1" s="1"/>
  <c r="S57" i="1"/>
  <c r="K70" i="1"/>
  <c r="X69" i="1" s="1"/>
  <c r="N56" i="1"/>
  <c r="N57" i="1" s="1"/>
  <c r="N58" i="1" s="1"/>
  <c r="G55" i="1"/>
  <c r="AC3" i="1"/>
  <c r="AC20" i="1"/>
  <c r="AC14" i="1"/>
  <c r="AC53" i="1"/>
  <c r="AC51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S8" i="1" l="1"/>
  <c r="S9" i="1"/>
  <c r="S46" i="1"/>
  <c r="S74" i="1"/>
  <c r="S37" i="1"/>
  <c r="S44" i="1"/>
  <c r="S35" i="1"/>
  <c r="S43" i="1"/>
  <c r="S70" i="1"/>
  <c r="S33" i="1"/>
  <c r="S63" i="1"/>
  <c r="S23" i="1"/>
  <c r="S10" i="1"/>
  <c r="S12" i="1"/>
  <c r="S50" i="1"/>
  <c r="S48" i="1"/>
  <c r="S65" i="1"/>
  <c r="S32" i="1"/>
  <c r="S72" i="1"/>
  <c r="S22" i="1"/>
  <c r="S24" i="1"/>
  <c r="S14" i="1"/>
  <c r="S69" i="1"/>
  <c r="S56" i="1"/>
  <c r="S28" i="1"/>
  <c r="S18" i="1"/>
  <c r="S16" i="1"/>
  <c r="S7" i="1"/>
  <c r="S19" i="1"/>
  <c r="S42" i="1"/>
  <c r="S40" i="1"/>
  <c r="S20" i="1"/>
  <c r="S15" i="1"/>
  <c r="S13" i="1"/>
  <c r="S36" i="1"/>
  <c r="S25" i="1"/>
  <c r="S21" i="1"/>
  <c r="S6" i="1"/>
  <c r="S66" i="1"/>
  <c r="S59" i="1"/>
  <c r="S62" i="1"/>
  <c r="S49" i="1"/>
  <c r="S51" i="1"/>
  <c r="S61" i="1"/>
  <c r="S47" i="1"/>
  <c r="S64" i="1"/>
  <c r="S45" i="1"/>
  <c r="S60" i="1"/>
  <c r="S52" i="1"/>
  <c r="S71" i="1"/>
  <c r="S73" i="1"/>
  <c r="S17" i="1"/>
  <c r="S34" i="1"/>
  <c r="S58" i="1"/>
  <c r="S30" i="1"/>
  <c r="S38" i="1"/>
  <c r="S5" i="1"/>
  <c r="S53" i="1"/>
  <c r="S29" i="1"/>
  <c r="S31" i="1"/>
  <c r="S11" i="1"/>
  <c r="S4" i="1"/>
  <c r="S39" i="1"/>
  <c r="S54" i="1"/>
  <c r="S67" i="1"/>
  <c r="S41" i="1"/>
  <c r="S55" i="1"/>
  <c r="S68" i="1"/>
  <c r="S26" i="1"/>
  <c r="S27" i="1"/>
  <c r="X70" i="1"/>
  <c r="X66" i="1"/>
  <c r="X47" i="1"/>
  <c r="X61" i="1"/>
  <c r="X45" i="1"/>
  <c r="X72" i="1"/>
  <c r="X46" i="1"/>
  <c r="X49" i="1"/>
  <c r="X67" i="1"/>
  <c r="X40" i="1"/>
  <c r="X41" i="1"/>
  <c r="X44" i="1"/>
  <c r="X62" i="1"/>
  <c r="X68" i="1"/>
  <c r="X71" i="1"/>
  <c r="X51" i="1"/>
  <c r="X59" i="1"/>
  <c r="X52" i="1"/>
  <c r="X54" i="1"/>
  <c r="X56" i="1"/>
  <c r="X55" i="1"/>
  <c r="X57" i="1"/>
  <c r="X43" i="1"/>
  <c r="X50" i="1"/>
  <c r="X63" i="1"/>
  <c r="X64" i="1"/>
  <c r="X73" i="1"/>
  <c r="X74" i="1"/>
  <c r="X42" i="1"/>
  <c r="X48" i="1"/>
  <c r="X58" i="1"/>
  <c r="X65" i="1"/>
  <c r="X39" i="1"/>
  <c r="X53" i="1"/>
  <c r="X60" i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N64" i="1" s="1"/>
  <c r="N65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6" i="1" l="1"/>
  <c r="AA64" i="1"/>
  <c r="AA65" i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12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AA66" i="1" l="1"/>
  <c r="N67" i="1"/>
  <c r="G62" i="1"/>
  <c r="M51" i="1"/>
  <c r="M52" i="1" s="1"/>
  <c r="M53" i="1" s="1"/>
  <c r="L50" i="1"/>
  <c r="AA68" i="1" l="1"/>
  <c r="N68" i="1"/>
  <c r="N69" i="1" s="1"/>
  <c r="G63" i="1"/>
  <c r="G64" i="1" s="1"/>
  <c r="AA67" i="1"/>
  <c r="M54" i="1"/>
  <c r="M55" i="1" s="1"/>
  <c r="L51" i="1"/>
  <c r="L52" i="1" s="1"/>
  <c r="L53" i="1" s="1"/>
  <c r="AA70" i="1" l="1"/>
  <c r="AA69" i="1"/>
  <c r="N70" i="1"/>
  <c r="AA54" i="1"/>
  <c r="G65" i="1"/>
  <c r="M56" i="1"/>
  <c r="M57" i="1" s="1"/>
  <c r="L54" i="1"/>
  <c r="AA71" i="1" l="1"/>
  <c r="AA55" i="1"/>
  <c r="AA44" i="1"/>
  <c r="AA72" i="1"/>
  <c r="G66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L68" i="1" s="1"/>
  <c r="L69" i="1" s="1"/>
  <c r="L70" i="1" s="1"/>
  <c r="G67" i="1"/>
  <c r="M61" i="1"/>
  <c r="Y56" i="1" l="1"/>
  <c r="Y68" i="1"/>
  <c r="Y62" i="1"/>
  <c r="Y59" i="1"/>
  <c r="Y58" i="1"/>
  <c r="Y64" i="1"/>
  <c r="Y73" i="1"/>
  <c r="Y74" i="1"/>
  <c r="Y20" i="1"/>
  <c r="Y60" i="1"/>
  <c r="Y63" i="1"/>
  <c r="Y57" i="1"/>
  <c r="Y61" i="1"/>
  <c r="Y65" i="1"/>
  <c r="Y66" i="1"/>
  <c r="G68" i="1"/>
  <c r="G69" i="1" s="1"/>
  <c r="Y72" i="1"/>
  <c r="Y71" i="1"/>
  <c r="Y67" i="1"/>
  <c r="Y69" i="1"/>
  <c r="Y70" i="1"/>
  <c r="M62" i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G70" i="1" l="1"/>
  <c r="T65" i="1" s="1"/>
  <c r="T2" i="1"/>
  <c r="T42" i="1"/>
  <c r="M63" i="1"/>
  <c r="M64" i="1" s="1"/>
  <c r="M65" i="1" s="1"/>
  <c r="T7" i="1" l="1"/>
  <c r="T19" i="1"/>
  <c r="T30" i="1"/>
  <c r="T29" i="1"/>
  <c r="T4" i="1"/>
  <c r="T23" i="1"/>
  <c r="T52" i="1"/>
  <c r="T46" i="1"/>
  <c r="T49" i="1"/>
  <c r="T62" i="1"/>
  <c r="T24" i="1"/>
  <c r="T53" i="1"/>
  <c r="T60" i="1"/>
  <c r="T9" i="1"/>
  <c r="T64" i="1"/>
  <c r="T3" i="1"/>
  <c r="T16" i="1"/>
  <c r="T40" i="1"/>
  <c r="T33" i="1"/>
  <c r="T68" i="1"/>
  <c r="T11" i="1"/>
  <c r="T54" i="1"/>
  <c r="T39" i="1"/>
  <c r="T51" i="1"/>
  <c r="T58" i="1"/>
  <c r="T26" i="1"/>
  <c r="T56" i="1"/>
  <c r="T17" i="1"/>
  <c r="T59" i="1"/>
  <c r="T50" i="1"/>
  <c r="T14" i="1"/>
  <c r="T47" i="1"/>
  <c r="T73" i="1"/>
  <c r="T74" i="1"/>
  <c r="T55" i="1"/>
  <c r="T44" i="1"/>
  <c r="T35" i="1"/>
  <c r="T10" i="1"/>
  <c r="T34" i="1"/>
  <c r="T31" i="1"/>
  <c r="T57" i="1"/>
  <c r="T43" i="1"/>
  <c r="T25" i="1"/>
  <c r="T38" i="1"/>
  <c r="T41" i="1"/>
  <c r="T36" i="1"/>
  <c r="T6" i="1"/>
  <c r="T8" i="1"/>
  <c r="T32" i="1"/>
  <c r="T71" i="1"/>
  <c r="T67" i="1"/>
  <c r="T22" i="1"/>
  <c r="T63" i="1"/>
  <c r="T28" i="1"/>
  <c r="T21" i="1"/>
  <c r="T27" i="1"/>
  <c r="T13" i="1"/>
  <c r="T66" i="1"/>
  <c r="T12" i="1"/>
  <c r="T61" i="1"/>
  <c r="T18" i="1"/>
  <c r="T45" i="1"/>
  <c r="T72" i="1"/>
  <c r="T69" i="1"/>
  <c r="T70" i="1"/>
  <c r="T5" i="1"/>
  <c r="T37" i="1"/>
  <c r="T20" i="1"/>
  <c r="T15" i="1"/>
  <c r="T48" i="1"/>
  <c r="M66" i="1"/>
  <c r="M67" i="1" l="1"/>
  <c r="Z58" i="1"/>
  <c r="Z7" i="1"/>
  <c r="Z17" i="1"/>
  <c r="Z25" i="1"/>
  <c r="Z5" i="1"/>
  <c r="Z9" i="1"/>
  <c r="Z3" i="1"/>
  <c r="Z37" i="1"/>
  <c r="Z57" i="1"/>
  <c r="Z50" i="1"/>
  <c r="Z51" i="1"/>
  <c r="Z39" i="1"/>
  <c r="Z59" i="1"/>
  <c r="Z38" i="1"/>
  <c r="Z49" i="1"/>
  <c r="Z53" i="1"/>
  <c r="Z67" i="1"/>
  <c r="Z31" i="1"/>
  <c r="Z21" i="1"/>
  <c r="Z33" i="1"/>
  <c r="Z47" i="1"/>
  <c r="Z26" i="1"/>
  <c r="Z24" i="1"/>
  <c r="Z12" i="1"/>
  <c r="Z23" i="1"/>
  <c r="Z56" i="1"/>
  <c r="Z32" i="1"/>
  <c r="Z11" i="1"/>
  <c r="Z62" i="1"/>
  <c r="Z52" i="1"/>
  <c r="Z45" i="1"/>
  <c r="Z61" i="1"/>
  <c r="Z43" i="1"/>
  <c r="Z42" i="1"/>
  <c r="Z10" i="1"/>
  <c r="Z18" i="1"/>
  <c r="Z34" i="1"/>
  <c r="Z8" i="1"/>
  <c r="Z28" i="1"/>
  <c r="Z20" i="1"/>
  <c r="Z14" i="1"/>
  <c r="Z19" i="1"/>
  <c r="Z63" i="1"/>
  <c r="Z65" i="1"/>
  <c r="Z22" i="1"/>
  <c r="Z29" i="1"/>
  <c r="Z13" i="1"/>
  <c r="Z46" i="1"/>
  <c r="Z48" i="1"/>
  <c r="Z36" i="1"/>
  <c r="Z41" i="1"/>
  <c r="Z6" i="1"/>
  <c r="Z66" i="1"/>
  <c r="M68" i="1" l="1"/>
  <c r="Z40" i="1"/>
  <c r="Z30" i="1"/>
  <c r="Z15" i="1"/>
  <c r="Z27" i="1"/>
  <c r="Z35" i="1"/>
  <c r="Z16" i="1"/>
  <c r="Z4" i="1"/>
  <c r="Z64" i="1"/>
  <c r="Z60" i="1"/>
  <c r="AC67" i="1"/>
  <c r="P68" i="1"/>
  <c r="M69" i="1" l="1"/>
  <c r="M70" i="1" s="1"/>
  <c r="Z44" i="1" s="1"/>
  <c r="Z54" i="1"/>
  <c r="Z70" i="1"/>
  <c r="Z68" i="1"/>
  <c r="AC68" i="1"/>
  <c r="P69" i="1"/>
  <c r="P70" i="1" s="1"/>
  <c r="Z72" i="1"/>
  <c r="Z71" i="1"/>
  <c r="Z69" i="1"/>
  <c r="AC70" i="1"/>
  <c r="AC69" i="1"/>
  <c r="Z55" i="1" l="1"/>
  <c r="AC55" i="1"/>
  <c r="AC44" i="1"/>
  <c r="AC71" i="1"/>
  <c r="AC72" i="1"/>
  <c r="AC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<sst xmlns="http://schemas.openxmlformats.org/spreadsheetml/2006/main" count="872" uniqueCount="530">
  <si>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</si>
  <si>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</si>
  <si>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</si>
  <si>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</si>
  <si>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</si>
  <si>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</si>
  <si>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</si>
  <si>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</si>
  <si>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</si>
  <si>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</si>
  <si>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</si>
  <si>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</si>
  <si>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</si>
  <si>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</si>
  <si>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</si>
  <si>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</si>
  <si>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</si>
  <si>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</si>
  <si>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</si>
  <si>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</si>
  <si>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</si>
  <si>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</si>
  <si>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</si>
  <si>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</si>
  <si>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</si>
  <si>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</si>
  <si>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</si>
  <si>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</si>
  <si>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</si>
  <si>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</si>
  <si>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</si>
  <si>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</si>
  <si>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</si>
  <si>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</si>
  <si>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</si>
  <si>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</si>
  <si>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</si>
  <si>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</si>
  <si>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</si>
  <si>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</si>
  <si>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</si>
  <si>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</si>
  <si>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</si>
  <si>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</si>
  <si>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</si>
  <si>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</si>
  <si>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</si>
  <si>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</si>
  <si>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</si>
  <si>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</si>
  <si>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</si>
  <si>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</si>
  <si>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</si>
  <si>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</si>
  <si>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</si>
  <si>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</si>
  <si>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</si>
  <si>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</si>
  <si>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</si>
  <si>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</si>
  <si>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</si>
  <si>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</si>
  <si>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</si>
  <si>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</si>
  <si>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</si>
  <si>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</si>
  <si>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</si>
  <si>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</si>
  <si>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</si>
  <si>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</si>
  <si>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</si>
  <si>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</si>
  <si>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</si>
  <si>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</si>
  <si>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</si>
  <si>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</si>
  <si>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</si>
  <si>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</si>
  <si>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</si>
  <si>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</si>
  <si>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</si>
  <si>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</si>
  <si>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</si>
  <si>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</si>
  <si>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</si>
  <si>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</si>
  <si>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</si>
  <si>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</si>
  <si>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</si>
  <si>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</si>
  <si>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</si>
  <si>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</si>
  <si>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</si>
  <si>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</si>
  <si>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</si>
  <si>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</si>
  <si>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</si>
  <si>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</si>
  <si>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</si>
  <si>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</si>
  <si>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</si>
  <si>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</si>
  <si>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</si>
  <si>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</si>
  <si>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</si>
  <si>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</si>
  <si>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</si>
  <si>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</si>
  <si>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</si>
  <si>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</si>
  <si>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</si>
  <si>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</si>
  <si>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</si>
  <si>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</si>
  <si>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</si>
  <si>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</si>
  <si>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</si>
  <si>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</si>
  <si>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</si>
  <si>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</si>
  <si>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</si>
  <si>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</si>
  <si>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</si>
  <si>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</si>
  <si>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</si>
  <si>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</si>
  <si>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</si>
  <si>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</si>
  <si>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</si>
  <si>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</si>
  <si>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</si>
  <si>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</si>
  <si>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</si>
  <si>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</si>
  <si>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</si>
  <si>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</si>
  <si>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</si>
  <si>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</si>
  <si>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</si>
  <si>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</si>
  <si>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</si>
  <si>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</si>
  <si>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</si>
  <si>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</si>
  <si>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</si>
  <si>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</si>
  <si>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</si>
  <si>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</si>
  <si>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</si>
  <si>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</si>
  <si>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</si>
  <si>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</si>
  <si>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</si>
  <si>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</si>
  <si>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</si>
  <si>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</si>
  <si>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</si>
  <si>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</si>
  <si>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</si>
  <si>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</si>
  <si>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</si>
  <si>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</si>
  <si>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</si>
  <si>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</si>
  <si>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</si>
  <si>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</si>
  <si>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</si>
  <si>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</si>
  <si>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</si>
  <si>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</si>
  <si>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</si>
  <si>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</si>
  <si>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</si>
  <si>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</si>
  <si>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</si>
  <si>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</si>
  <si>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</si>
  <si>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</si>
  <si>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</si>
  <si>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</si>
  <si>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</si>
  <si>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</si>
  <si>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</si>
  <si>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</si>
  <si>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</si>
  <si>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</si>
  <si>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</si>
  <si>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</si>
  <si>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</si>
  <si>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</si>
  <si>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</si>
  <si>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</si>
  <si>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</si>
  <si>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</si>
  <si>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</si>
  <si>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</si>
  <si>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</si>
  <si>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</si>
  <si>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</si>
  <si>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</si>
  <si>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</si>
  <si>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</si>
  <si>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</si>
  <si>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</si>
  <si>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</si>
  <si>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</si>
  <si>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</si>
  <si>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</si>
  <si>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</si>
  <si>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</si>
  <si>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</si>
  <si>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</si>
  <si>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</si>
  <si>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</si>
  <si>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</si>
  <si>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</si>
  <si>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</si>
  <si>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</si>
  <si>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</si>
  <si>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</si>
  <si>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</si>
  <si>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</si>
  <si>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</si>
  <si>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</si>
  <si>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</si>
  <si>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</si>
  <si>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</si>
  <si>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</si>
  <si>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</si>
  <si>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</si>
  <si>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</si>
  <si>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</si>
  <si>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</si>
  <si>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</si>
  <si>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</si>
  <si>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</si>
  <si>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</si>
  <si>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</si>
  <si>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</si>
  <si>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</si>
  <si>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</si>
  <si>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</si>
  <si>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</si>
  <si>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</si>
  <si>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</si>
  <si>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</si>
  <si>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</si>
  <si>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</si>
  <si>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</si>
  <si>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</si>
  <si>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</si>
  <si>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</si>
  <si>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</si>
  <si>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</si>
  <si>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</si>
  <si>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</si>
  <si>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</si>
  <si>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</si>
  <si>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</si>
  <si>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</si>
  <si>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</si>
  <si>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</si>
  <si>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</si>
  <si>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</si>
  <si>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</si>
  <si>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</si>
  <si>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</si>
  <si>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</si>
  <si>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</si>
  <si>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</si>
  <si>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</si>
  <si>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</si>
  <si>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</si>
  <si>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</si>
  <si>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</si>
  <si>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</si>
  <si>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</si>
  <si>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</si>
  <si>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</si>
  <si>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</si>
  <si>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</si>
  <si>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</si>
  <si>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</si>
  <si>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</si>
  <si>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</si>
  <si>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</si>
  <si>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</si>
  <si>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</si>
  <si>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</si>
  <si>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</si>
  <si>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</si>
  <si>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</si>
  <si>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</si>
  <si>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</si>
  <si>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</si>
  <si>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</si>
  <si>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</si>
  <si>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</si>
  <si>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</si>
  <si>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</si>
  <si>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</si>
  <si>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</si>
  <si>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</si>
  <si>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</si>
  <si>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</si>
  <si>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</si>
  <si>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</si>
  <si>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</si>
  <si>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</si>
  <si>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</si>
  <si>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</si>
  <si>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</si>
  <si>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</si>
  <si>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</si>
  <si>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</si>
  <si>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</si>
  <si>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</si>
  <si>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</si>
  <si>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</si>
  <si>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</si>
  <si>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</si>
  <si>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</si>
  <si>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</si>
  <si>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</si>
  <si>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</si>
  <si>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</si>
  <si>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</si>
  <si>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</si>
  <si>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</si>
  <si>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</si>
  <si>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</si>
  <si>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</si>
  <si>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</si>
  <si>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</si>
  <si>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</si>
  <si>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</si>
  <si>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</si>
  <si>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</si>
  <si>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</si>
  <si>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</si>
  <si>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</si>
  <si>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</si>
  <si>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</si>
  <si>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</si>
  <si>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</si>
  <si>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</si>
  <si>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</si>
  <si>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</si>
  <si>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</si>
  <si>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</si>
  <si>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</si>
  <si>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</si>
  <si>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</si>
  <si>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</si>
  <si>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</si>
  <si>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</si>
  <si>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</si>
  <si>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</si>
  <si>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</si>
  <si>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</si>
  <si>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</si>
  <si>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</si>
  <si>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</si>
  <si>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</si>
  <si>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</si>
  <si>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</si>
  <si>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</si>
  <si>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</si>
  <si>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</si>
  <si>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</si>
  <si>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</si>
  <si>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</si>
  <si>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</si>
  <si>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</si>
  <si>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</si>
  <si>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</si>
  <si>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</si>
  <si>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</si>
  <si>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</si>
  <si>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</si>
  <si>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</si>
  <si>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</si>
  <si>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</si>
  <si>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</si>
  <si>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</si>
  <si>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</si>
  <si>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</si>
  <si>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</si>
  <si>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</si>
  <si>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</si>
  <si>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</si>
  <si>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</si>
  <si>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</si>
  <si>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</si>
  <si>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</si>
  <si>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</si>
  <si>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</si>
  <si>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</si>
  <si>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</si>
  <si>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</si>
  <si>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</si>
  <si>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</si>
  <si>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</si>
  <si>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</si>
  <si>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</si>
  <si>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</si>
  <si>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</si>
  <si>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</si>
  <si>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</si>
  <si>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</si>
  <si>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</si>
  <si>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</si>
  <si>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</si>
  <si>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</si>
  <si>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</si>
  <si>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</si>
  <si>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</si>
  <si>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</si>
  <si>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</si>
  <si>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</si>
  <si>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</si>
  <si>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</si>
  <si>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</si>
  <si>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</si>
  <si>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</si>
  <si>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</si>
  <si>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</si>
  <si>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</si>
  <si>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</si>
  <si>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</si>
  <si>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</si>
  <si>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</si>
  <si>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</si>
  <si>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</si>
  <si>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</si>
  <si>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</si>
  <si>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</si>
  <si>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</si>
  <si>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</si>
  <si>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</si>
  <si>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</si>
  <si>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</si>
  <si>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</si>
  <si>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</si>
  <si>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</si>
  <si>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</si>
  <si>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</si>
  <si>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</si>
  <si>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</si>
  <si>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</si>
  <si>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</si>
  <si>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</si>
  <si>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</si>
  <si>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</si>
  <si>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</si>
  <si>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</si>
  <si>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</si>
  <si>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</si>
  <si>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</si>
  <si>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</si>
  <si>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</si>
  <si>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</si>
  <si>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</si>
  <si>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</si>
  <si>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</si>
  <si>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</si>
  <si>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</si>
  <si>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</si>
  <si>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</si>
  <si>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</si>
  <si>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</si>
  <si>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</si>
  <si>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</si>
  <si>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</si>
  <si>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</si>
  <si>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</si>
  <si>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</si>
  <si>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</si>
  <si>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</si>
  <si>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</si>
  <si>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</si>
  <si>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</si>
  <si>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</si>
  <si>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</si>
  <si>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</si>
  <si>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</si>
  <si>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</si>
  <si>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</si>
  <si>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</si>
  <si>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</si>
  <si>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</si>
  <si>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</si>
  <si>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</si>
  <si>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</si>
  <si>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</si>
  <si>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</si>
  <si>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</si>
  <si>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</si>
  <si>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</si>
  <si>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</si>
  <si>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</si>
  <si>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</si>
  <si>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</si>
  <si>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</si>
  <si>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</si>
  <si>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</si>
  <si>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</si>
  <si>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</si>
  <si>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</si>
  <si>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</si>
  <si>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SCW Индефлятор </t>
  </si>
  <si>
    <t>50 ml</t>
  </si>
  <si>
    <t>Launcher 6F AL 3</t>
  </si>
  <si>
    <t xml:space="preserve">Заведующий отделения: Д.В. Карчевский </t>
  </si>
  <si>
    <t>Lepu Medical Balancium</t>
  </si>
  <si>
    <t>Правый</t>
  </si>
  <si>
    <t>DES, Metafor</t>
  </si>
  <si>
    <t>Проводник коронарный  0,8g, Angioline</t>
  </si>
  <si>
    <t>лучевой</t>
  </si>
  <si>
    <t>Извлечён</t>
  </si>
  <si>
    <t>проходим, контуры ровные</t>
  </si>
  <si>
    <t>06:18</t>
  </si>
  <si>
    <t>Арефьева Н.С.</t>
  </si>
  <si>
    <t>на границе проксимального и среднего сегментов нестабильный субокклюзирующий (95%) стеноз,  стеноз среднего сегмента 40%.  Стеноз устья ДВ 40%. Антеградный кровоток по ПНА ближе к TIMI II.</t>
  </si>
  <si>
    <t>стеноз проксимального сегмента до 40%, ниже отхождения крупной ВТК определяется хроническая функциональная окклюзия, стенозы проксимальной трети ВТК  30%. Дистальный сегмент контрастируется за счёт внутрисистемных коллатералей.   Антеградный кровоток по ВТК TIMI III.</t>
  </si>
  <si>
    <t>Артерия крупная. Определяется эксцентричный стеноз устья не менее 75%, стенозы проксимального сегмента до 50%, стеноз дистального сегмента до 30%. Антеградный кровоток TIMI III</t>
  </si>
  <si>
    <t xml:space="preserve">Совместно с д/кардиологом: с учетом клинических данных, ЭКГ и КАГ рекомендована ЧКВ ПНА в экстренном порядке. </t>
  </si>
  <si>
    <t>Устье ствола ЛКА  катетеризировано проводниковым катетером Launcher EBU3/5 6Fr. Коронарный проводник AngioLine 0,8 гр, (1 шт) проведен за зону субокклюзии в дистальный сегмент ПНА. БК Колибри 2.5-15 выполнена предилатация субокклюзирующего стеноза ПНА. В зону нестабильного остаточного стеноза  с полным покрытием проксимального сегмента ПНА имплантирован DES Resolute Integrity  3,0-26 мм, давлением 19 атм.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ПНА восстановлен до  TIMI III. 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</si>
  <si>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 xml:space="preserve">1) Строгий контроль места пункции! Повязку убрать через 6ч 2) Решение вопроса ЧКВ ПКА в плановом порядке. </t>
  </si>
  <si>
    <t>150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</si>
</sst>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"/>
      <color theme="1"/>
      <name val="Arial Narrow"/>
      <family val="2"/>
      <charset val="204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scheme val="minor"/>
    </font>
    <font>
      <u/>
      <sz val="11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49" fillId="0" borderId="3" xfId="0" applyFont="1" applyBorder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2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1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0" fontId="21" fillId="8" borderId="18" xfId="6" applyFont="1" applyBorder="1" applyAlignment="1" applyProtection="1">
      <alignment horizontal="left" vertical="center"/>
      <protection locked="0"/>
    </xf>
    <xf numFmtId="0" fontId="44" fillId="8" borderId="16" xfId="6" applyFont="1" applyBorder="1" applyAlignment="1" applyProtection="1">
      <alignment horizontal="left" vertical="center"/>
      <protection locked="0"/>
    </xf>
    <xf numFmtId="0" fontId="21" fillId="8" borderId="18" xfId="6" applyFont="1" applyBorder="1" applyAlignment="1" applyProtection="1">
      <alignment horizontal="left" vertical="center"/>
    </xf>
    <xf numFmtId="0" fontId="58" fillId="0" borderId="0" xfId="0" applyFont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7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9" fillId="0" borderId="5" xfId="0" applyFont="1" applyBorder="1" applyAlignment="1" applyProtection="1">
      <alignment horizontal="justify" vertical="top" wrapText="1"/>
      <protection locked="0"/>
    </xf>
    <xf numFmtId="0" fontId="69" fillId="0" borderId="11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72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130924</xdr:colOff>
      <xdr:row>40</xdr:row>
      <xdr:rowOff>28575</xdr:rowOff>
    </xdr:from>
    <xdr:to>
      <xdr:col>1</xdr:col>
      <xdr:colOff>1043421</xdr:colOff>
      <xdr:row>49</xdr:row>
      <xdr:rowOff>12623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924" y="7735166"/>
          <a:ext cx="2168065" cy="1620616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4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учёта'!$B$21,Расходка[[#This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учёта'!$B$19,Расходка[[#This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учёта'!$B$20,Расходка[[#This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B32" sqref="B32:H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1" t="s">
        <v>213</v>
      </c>
      <c r="B6" s="212"/>
      <c r="C6" s="212"/>
      <c r="D6" s="212"/>
      <c r="E6" s="212"/>
      <c r="F6" s="212"/>
      <c r="G6" s="212"/>
      <c r="H6" s="213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45287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0.75694444444444453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0.76388888888888884</v>
      </c>
      <c r="C10" s="55"/>
      <c r="D10" s="95" t="s">
        <v>173</v>
      </c>
      <c r="E10" s="93"/>
      <c r="F10" s="93"/>
      <c r="G10" s="24" t="s">
        <v>275</v>
      </c>
      <c r="H10" s="26"/>
    </row>
    <row r="11" spans="1:8" ht="17.25" thickTop="1" thickBot="1">
      <c r="A11" s="89" t="s">
        <v>192</v>
      </c>
      <c r="B11" s="201" t="s">
        <v>522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14816</v>
      </c>
      <c r="C12" s="12"/>
      <c r="D12" s="95" t="s">
        <v>303</v>
      </c>
      <c r="E12" s="93"/>
      <c r="F12" s="93"/>
      <c r="G12" s="24" t="s">
        <v>177</v>
      </c>
      <c r="H12" s="26"/>
    </row>
    <row r="13" spans="1:8" ht="15.75">
      <c r="A13" s="15" t="s">
        <v>10</v>
      </c>
      <c r="B13" s="30">
        <f>DATEDIF(B12,B8,"y")</f>
        <v>83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35489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6" t="s">
        <v>401</v>
      </c>
      <c r="H15" s="170" t="s">
        <v>521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7" t="s">
        <v>403</v>
      </c>
      <c r="H16" s="165">
        <v>4420</v>
      </c>
    </row>
    <row r="17" spans="1:8" ht="14.45" customHeight="1">
      <c r="A17" s="40"/>
      <c r="B17" s="31"/>
      <c r="C17" s="31"/>
      <c r="D17" s="88"/>
      <c r="E17" s="88"/>
      <c r="F17" s="88"/>
      <c r="G17" s="168" t="s">
        <v>390</v>
      </c>
      <c r="H17" s="169">
        <f>H16*0.0019</f>
        <v>8.3979999999999997</v>
      </c>
    </row>
    <row r="18" spans="1:8" ht="14.45" customHeight="1">
      <c r="A18" s="57" t="s">
        <v>188</v>
      </c>
      <c r="B18" s="87" t="s">
        <v>515</v>
      </c>
      <c r="D18" s="28" t="s">
        <v>210</v>
      </c>
      <c r="E18" s="28"/>
      <c r="F18" s="28"/>
      <c r="G18" s="85" t="s">
        <v>189</v>
      </c>
      <c r="H18" s="86" t="s">
        <v>518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4" t="s">
        <v>520</v>
      </c>
      <c r="C20" s="215"/>
      <c r="D20" s="215"/>
      <c r="E20" s="215"/>
      <c r="F20" s="215"/>
      <c r="G20" s="215"/>
      <c r="H20" s="216"/>
    </row>
    <row r="21" spans="1:8">
      <c r="A21" s="58"/>
      <c r="B21" s="217"/>
      <c r="C21" s="217"/>
      <c r="D21" s="217"/>
      <c r="E21" s="217"/>
      <c r="F21" s="217"/>
      <c r="G21" s="217"/>
      <c r="H21" s="218"/>
    </row>
    <row r="22" spans="1:8" ht="15.6" customHeight="1">
      <c r="A22" s="59" t="s">
        <v>271</v>
      </c>
      <c r="B22" s="219" t="s">
        <v>523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19" t="s">
        <v>524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19" t="s">
        <v>525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07" t="str">
        <f>IF($A$6=Вмешательства!$D$3,Вмешательства!$F$18,"")</f>
        <v/>
      </c>
      <c r="E37" s="207"/>
      <c r="F37" s="119"/>
      <c r="G37" s="119"/>
      <c r="H37" s="123"/>
    </row>
    <row r="38" spans="1:8" ht="14.45" customHeight="1">
      <c r="A38" s="38"/>
      <c r="C38" s="124"/>
      <c r="D38" s="208"/>
      <c r="E38" s="209"/>
      <c r="F38" s="209"/>
      <c r="G38" s="209"/>
      <c r="H38" s="210"/>
    </row>
    <row r="39" spans="1:8" ht="14.45" customHeight="1">
      <c r="A39" s="35"/>
      <c r="B39" s="119"/>
      <c r="C39" s="124"/>
      <c r="D39" s="209"/>
      <c r="E39" s="209"/>
      <c r="F39" s="209"/>
      <c r="G39" s="209"/>
      <c r="H39" s="210"/>
    </row>
    <row r="40" spans="1:8" ht="14.45" customHeight="1">
      <c r="A40" s="35"/>
      <c r="B40" s="119"/>
      <c r="C40" s="124"/>
      <c r="D40" s="209"/>
      <c r="E40" s="209"/>
      <c r="F40" s="209"/>
      <c r="G40" s="209"/>
      <c r="H40" s="210"/>
    </row>
    <row r="41" spans="1:8" ht="14.45" customHeight="1">
      <c r="A41" s="35"/>
      <c r="B41" s="119"/>
      <c r="C41" s="124"/>
      <c r="D41" s="209"/>
      <c r="E41" s="209"/>
      <c r="F41" s="209"/>
      <c r="G41" s="209"/>
      <c r="H41" s="210"/>
    </row>
    <row r="42" spans="1:8" ht="14.45" customHeight="1">
      <c r="A42" s="35"/>
      <c r="B42" s="119"/>
      <c r="C42" s="125"/>
      <c r="D42" s="128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4" t="s">
        <v>526</v>
      </c>
      <c r="E43" s="205"/>
      <c r="F43" s="205"/>
      <c r="G43" s="205"/>
      <c r="H43" s="206"/>
    </row>
    <row r="44" spans="1:8" ht="14.45" customHeight="1">
      <c r="A44" s="35"/>
      <c r="B44" s="119"/>
      <c r="C44" s="126"/>
      <c r="D44" s="205"/>
      <c r="E44" s="205"/>
      <c r="F44" s="205"/>
      <c r="G44" s="205"/>
      <c r="H44" s="206"/>
    </row>
    <row r="45" spans="1:8" ht="14.45" customHeight="1">
      <c r="A45" s="35"/>
      <c r="B45" s="119"/>
      <c r="C45" s="126"/>
      <c r="D45" s="205"/>
      <c r="E45" s="205"/>
      <c r="F45" s="205"/>
      <c r="G45" s="205"/>
      <c r="H45" s="206"/>
    </row>
    <row r="46" spans="1:8">
      <c r="A46" s="35"/>
      <c r="B46" s="119"/>
      <c r="C46" s="126"/>
      <c r="D46" s="205"/>
      <c r="E46" s="205"/>
      <c r="F46" s="205"/>
      <c r="G46" s="205"/>
      <c r="H46" s="206"/>
    </row>
    <row r="47" spans="1:8">
      <c r="A47" s="38"/>
      <c r="C47" s="126"/>
      <c r="D47" s="205"/>
      <c r="E47" s="205"/>
      <c r="F47" s="205"/>
      <c r="G47" s="205"/>
      <c r="H47" s="206"/>
    </row>
    <row r="48" spans="1:8">
      <c r="A48" s="38"/>
      <c r="C48" s="126"/>
      <c r="D48" s="205"/>
      <c r="E48" s="205"/>
      <c r="F48" s="205"/>
      <c r="G48" s="205"/>
      <c r="H48" s="206"/>
    </row>
    <row r="49" spans="1:13">
      <c r="A49" s="40"/>
      <c r="B49" s="31"/>
      <c r="C49" s="127"/>
      <c r="D49" s="205"/>
      <c r="E49" s="205"/>
      <c r="F49" s="205"/>
      <c r="G49" s="205"/>
      <c r="H49" s="206"/>
    </row>
    <row r="50" spans="1:13">
      <c r="A50" s="38"/>
      <c r="D50" s="205"/>
      <c r="E50" s="205"/>
      <c r="F50" s="205"/>
      <c r="G50" s="205"/>
      <c r="H50" s="206"/>
      <c r="M50" t="s">
        <v>211</v>
      </c>
    </row>
    <row r="51" spans="1:13">
      <c r="A51" s="62" t="s">
        <v>204</v>
      </c>
      <c r="B51" s="63" t="s">
        <v>511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519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9" zoomScale="110" zoomScaleNormal="100" zoomScaleSheetLayoutView="110" zoomScalePageLayoutView="90" workbookViewId="0">
      <selection activeCell="D40" sqref="D40:H49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221</v>
      </c>
      <c r="D8" s="235"/>
      <c r="E8" s="235"/>
      <c r="F8" s="191">
        <v>1</v>
      </c>
      <c r="G8" s="118" t="s">
        <v>309</v>
      </c>
      <c r="H8" s="159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1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0"/>
      <c r="C10" s="239"/>
      <c r="D10" s="239"/>
      <c r="E10" s="239"/>
      <c r="F10" s="195"/>
      <c r="G10" s="118"/>
      <c r="H10" s="39"/>
    </row>
    <row r="11" spans="1:8">
      <c r="A11" s="193"/>
      <c r="B11" s="198"/>
      <c r="C11" s="194">
        <f>SUM(F8:F10)</f>
        <v>1</v>
      </c>
      <c r="H11" s="39"/>
    </row>
    <row r="12" spans="1:8" ht="18.75">
      <c r="A12" s="75" t="s">
        <v>191</v>
      </c>
      <c r="B12" s="20">
        <f>КАГ!B8</f>
        <v>45287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0.76388888888888884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0.79861111111111116</v>
      </c>
      <c r="C14" s="12"/>
      <c r="D14" s="95" t="s">
        <v>173</v>
      </c>
      <c r="E14" s="93"/>
      <c r="F14" s="93"/>
      <c r="G14" s="80" t="str">
        <f>КАГ!G10</f>
        <v>Синицина И.А.</v>
      </c>
      <c r="H14" s="91" t="str">
        <f>IF(ISBLANK(КАГ!H10),"",КАГ!H10)</f>
        <v/>
      </c>
    </row>
    <row r="15" spans="1:8" ht="16.5" thickBot="1">
      <c r="A15" s="164" t="s">
        <v>389</v>
      </c>
      <c r="B15" s="189">
        <f>IF(B14&lt;B13,B14+1,B14)-B13</f>
        <v>3.4722222222222321E-2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3" t="str">
        <f>КАГ!B11</f>
        <v>Арефьева Н.С.</v>
      </c>
      <c r="D16" s="95" t="s">
        <v>303</v>
      </c>
      <c r="E16" s="93"/>
      <c r="F16" s="93"/>
      <c r="G16" s="80" t="str">
        <f>КАГ!G12</f>
        <v>Мишина Е.А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14816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83</v>
      </c>
      <c r="H18" s="39"/>
    </row>
    <row r="19" spans="1:8" ht="14.45" customHeight="1">
      <c r="A19" s="15" t="s">
        <v>12</v>
      </c>
      <c r="B19" s="68">
        <f>КАГ!B14</f>
        <v>35489</v>
      </c>
      <c r="C19" s="69"/>
      <c r="D19" s="69"/>
      <c r="E19" s="69"/>
      <c r="F19" s="69"/>
      <c r="G19" s="166" t="s">
        <v>401</v>
      </c>
      <c r="H19" s="181" t="str">
        <f>КАГ!H15</f>
        <v>06:18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7" t="s">
        <v>403</v>
      </c>
      <c r="H20" s="182">
        <f>КАГ!H16</f>
        <v>4420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8" t="s">
        <v>390</v>
      </c>
      <c r="H21" s="169">
        <f>КАГ!H17</f>
        <v>8.3979999999999997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5" t="str">
        <f>IF(B21=Вмешательства!F3,Вмешательства!F19,"")</f>
        <v/>
      </c>
      <c r="H22" s="186" t="str">
        <f>IFERROR(SUM(IF($B$21=Вмешательства!F3,SUM(КАГ!$B$9+0.01),"")),"")</f>
        <v/>
      </c>
    </row>
    <row r="23" spans="1:8" ht="14.45" customHeight="1">
      <c r="A23" s="65" t="s">
        <v>393</v>
      </c>
      <c r="B23" s="173" t="s">
        <v>392</v>
      </c>
      <c r="C23" s="163"/>
      <c r="D23" s="163"/>
      <c r="E23" s="163"/>
      <c r="F23" s="163"/>
      <c r="H23" s="39"/>
    </row>
    <row r="24" spans="1:8" ht="14.45" customHeight="1">
      <c r="A24" s="184" t="s">
        <v>391</v>
      </c>
      <c r="B24" s="171"/>
      <c r="C24" s="171"/>
      <c r="D24" s="171"/>
      <c r="E24" s="171"/>
      <c r="F24" s="171"/>
      <c r="G24" s="171"/>
      <c r="H24" s="172"/>
    </row>
    <row r="25" spans="1:8" ht="14.45" customHeight="1">
      <c r="A25" s="243" t="s">
        <v>527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78" t="s">
        <v>397</v>
      </c>
      <c r="B38" s="176"/>
      <c r="C38" s="177"/>
      <c r="D38" s="177"/>
      <c r="E38" s="187" t="str">
        <f>IF(A6=Вмешательства!D4,Вмешательства!V16,IF(ЧКВ!A6=Вмешательства!D36,Вмешательства!V16,"-----"))</f>
        <v>СТЕНТ/Ы</v>
      </c>
      <c r="F38" s="177"/>
      <c r="G38" s="180"/>
    </row>
    <row r="39" spans="1:12" ht="15.75">
      <c r="A39" s="174" t="s">
        <v>394</v>
      </c>
      <c r="B39" s="70" t="s">
        <v>396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5" t="s">
        <v>395</v>
      </c>
      <c r="B40" s="179" t="s">
        <v>511</v>
      </c>
      <c r="C40" s="120"/>
      <c r="D40" s="240" t="s">
        <v>528</v>
      </c>
      <c r="E40" s="241"/>
      <c r="F40" s="241"/>
      <c r="G40" s="241"/>
      <c r="H40" s="242"/>
    </row>
    <row r="41" spans="1:12" ht="14.45" customHeight="1">
      <c r="A41" s="32"/>
      <c r="B41" s="28"/>
      <c r="C41" s="120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0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0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0"/>
      <c r="D44" s="241"/>
      <c r="E44" s="241"/>
      <c r="F44" s="241"/>
      <c r="G44" s="241"/>
      <c r="H44" s="242"/>
      <c r="L44" s="161"/>
    </row>
    <row r="45" spans="1:12" ht="14.45" customHeight="1">
      <c r="A45" s="32"/>
      <c r="B45" s="28"/>
      <c r="C45" s="120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0"/>
      <c r="D46" s="241"/>
      <c r="E46" s="241"/>
      <c r="F46" s="241"/>
      <c r="G46" s="241"/>
      <c r="H46" s="242"/>
    </row>
    <row r="47" spans="1:12" ht="14.45" customHeight="1">
      <c r="A47" s="38"/>
      <c r="C47" s="120"/>
      <c r="D47" s="241"/>
      <c r="E47" s="241"/>
      <c r="F47" s="241"/>
      <c r="G47" s="241"/>
      <c r="H47" s="242"/>
    </row>
    <row r="48" spans="1:12" ht="14.45" customHeight="1">
      <c r="A48" s="38"/>
      <c r="C48" s="120"/>
      <c r="D48" s="241"/>
      <c r="E48" s="241"/>
      <c r="F48" s="241"/>
      <c r="G48" s="241"/>
      <c r="H48" s="242"/>
    </row>
    <row r="49" spans="1:8" ht="14.45" customHeight="1">
      <c r="A49" s="38"/>
      <c r="C49" s="120"/>
      <c r="D49" s="241"/>
      <c r="E49" s="241"/>
      <c r="F49" s="241"/>
      <c r="G49" s="241"/>
      <c r="H49" s="242"/>
    </row>
    <row r="50" spans="1:8">
      <c r="A50" s="62" t="s">
        <v>204</v>
      </c>
      <c r="B50" s="63" t="s">
        <v>529</v>
      </c>
      <c r="H50" s="39"/>
    </row>
    <row r="51" spans="1:8">
      <c r="A51" s="65" t="s">
        <v>206</v>
      </c>
      <c r="B51" s="66" t="s">
        <v>519</v>
      </c>
      <c r="G51" s="74" t="str">
        <f>$G$13</f>
        <v>Щербаков А.С.</v>
      </c>
      <c r="H51" s="64"/>
    </row>
    <row r="52" spans="1:8">
      <c r="A52" s="226" t="s">
        <v>374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3" sqref="H13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45287</v>
      </c>
      <c r="C2" s="153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8" t="s">
        <v>195</v>
      </c>
      <c r="B4" s="149" t="s">
        <v>105</v>
      </c>
      <c r="C4" s="150" t="s">
        <v>15</v>
      </c>
      <c r="D4" s="202" t="str">
        <f>КАГ!$B$11</f>
        <v>Арефьева Н.С.</v>
      </c>
    </row>
    <row r="5" spans="1:4" ht="15.75" thickTop="1">
      <c r="A5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4" t="str">
        <f>IF(ISBLANK(КАГ!A6),"",КАГ!A6)</f>
        <v>КОРОНАРОГРАФИЯ</v>
      </c>
      <c r="C5" s="132" t="s">
        <v>8</v>
      </c>
      <c r="D5" s="102">
        <f>КАГ!$B$12</f>
        <v>14816</v>
      </c>
    </row>
    <row r="6" spans="1:4" ht="30">
      <c r="A6" s="133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5" t="str">
        <f>ЧКВ!A6</f>
        <v xml:space="preserve">Транслюминальная баллонная ангиопластика и стентирование коронарных артерий. </v>
      </c>
      <c r="C6" s="132" t="s">
        <v>10</v>
      </c>
      <c r="D6" s="103">
        <f>DATEDIF(D5,D10,"y")</f>
        <v>83</v>
      </c>
    </row>
    <row r="7" spans="1:4">
      <c r="A7" s="38"/>
      <c r="C7" s="101" t="s">
        <v>12</v>
      </c>
      <c r="D7" s="103">
        <f>КАГ!$B$14</f>
        <v>35489</v>
      </c>
    </row>
    <row r="8" spans="1:4">
      <c r="A8" s="196" t="str">
        <f>ЧКВ!$A$9</f>
        <v>Код модели: 21167</v>
      </c>
      <c r="B8" s="104"/>
      <c r="C8" s="101" t="s">
        <v>133</v>
      </c>
      <c r="D8" s="103">
        <f>КАГ!$B$15</f>
        <v>35</v>
      </c>
    </row>
    <row r="9" spans="1:4">
      <c r="A9" s="196" t="str">
        <f>ЧКВ!$A$10</f>
        <v>Код метода: 47</v>
      </c>
      <c r="C9" s="105" t="s">
        <v>106</v>
      </c>
      <c r="D9" s="103" t="str">
        <f>КАГ!$B$16</f>
        <v>ОКС БПST</v>
      </c>
    </row>
    <row r="10" spans="1:4">
      <c r="A10" s="197"/>
      <c r="B10" s="31"/>
      <c r="C10" s="151" t="s">
        <v>13</v>
      </c>
      <c r="D10" s="152">
        <f>КАГ!$B$8</f>
        <v>45287</v>
      </c>
    </row>
    <row r="11" spans="1:4">
      <c r="A11" s="27"/>
      <c r="B11" s="112"/>
      <c r="C11" s="112"/>
      <c r="D11" s="113"/>
    </row>
    <row r="12" spans="1:4" ht="18.75" customHeight="1">
      <c r="A12" s="137" t="s">
        <v>335</v>
      </c>
      <c r="B12" s="138" t="s">
        <v>0</v>
      </c>
      <c r="C12" s="138" t="s">
        <v>14</v>
      </c>
      <c r="D12" s="139" t="s">
        <v>100</v>
      </c>
    </row>
    <row r="13" spans="1:4" ht="27.75" customHeight="1">
      <c r="A13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4" t="s">
        <v>510</v>
      </c>
      <c r="C13" s="188"/>
      <c r="D13" s="141">
        <v>1</v>
      </c>
    </row>
    <row r="14" spans="1:4" ht="27.75" customHeight="1">
      <c r="A1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5" t="s">
        <v>325</v>
      </c>
      <c r="C14" s="136"/>
      <c r="D14" s="141">
        <v>1</v>
      </c>
    </row>
    <row r="15" spans="1:4" ht="27.75" customHeight="1">
      <c r="A15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55" t="s">
        <v>378</v>
      </c>
      <c r="C15" s="136" t="s">
        <v>412</v>
      </c>
      <c r="D15" s="141">
        <v>1</v>
      </c>
    </row>
    <row r="16" spans="1:4" ht="27.75" customHeight="1">
      <c r="A16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5" t="s">
        <v>517</v>
      </c>
      <c r="C16" s="183"/>
      <c r="D16" s="141">
        <v>1</v>
      </c>
    </row>
    <row r="17" spans="1:4" ht="27.75" customHeight="1">
      <c r="A17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5" t="s">
        <v>323</v>
      </c>
      <c r="C17" s="183" t="s">
        <v>459</v>
      </c>
      <c r="D17" s="141">
        <v>1</v>
      </c>
    </row>
    <row r="18" spans="1:4" ht="27.75" customHeight="1">
      <c r="A18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6"/>
      <c r="C18" s="136"/>
      <c r="D18" s="141"/>
    </row>
    <row r="19" spans="1:4" ht="27.75" customHeight="1">
      <c r="A19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5"/>
      <c r="C19" s="136"/>
      <c r="D19" s="141"/>
    </row>
    <row r="20" spans="1:4" ht="27.75" customHeight="1">
      <c r="A20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6"/>
      <c r="D20" s="141"/>
    </row>
    <row r="21" spans="1:4" ht="27.75" customHeight="1">
      <c r="A21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5"/>
      <c r="C21" s="136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5"/>
      <c r="C22" s="136"/>
      <c r="D22" s="143"/>
    </row>
    <row r="23" spans="1:4" ht="27.75" customHeight="1">
      <c r="A23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5"/>
      <c r="C23" s="136"/>
      <c r="D23" s="143"/>
    </row>
    <row r="24" spans="1:4" ht="27.75" customHeight="1">
      <c r="A24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5"/>
      <c r="C24" s="136"/>
      <c r="D24" s="143"/>
    </row>
    <row r="25" spans="1:4" ht="27.75" customHeight="1">
      <c r="A25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7"/>
      <c r="C25" s="146"/>
      <c r="D25" s="147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513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371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21">
      <formula1>ВЫП.Список_Расходка_5</formula1>
    </dataValidation>
    <dataValidation type="list" allowBlank="1" showInputMessage="1" sqref="B19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:B19">
      <formula1>ВЫП.Список_Расходка_8</formula1>
    </dataValidation>
    <dataValidation type="list" allowBlank="1" showInputMessage="1" sqref="B20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6:B20">
      <formula1>ВЫП.Список_Расходка_4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5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397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398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399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0" zoomScaleNormal="100" workbookViewId="0">
      <selection activeCell="AI41" sqref="AI4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356</v>
      </c>
      <c r="AP1" s="160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учёта'!$B$21,Расходка[[#This Row],[Наименование расходного материала]])),MAX($I$1:I1)+1,0)</f>
        <v>1</v>
      </c>
      <c r="J2" s="116">
        <f>IF(ISNUMBER(SEARCH('Карта учёта'!$B$19,Расходка[[#This Row],[Наименование расходного материала]])),MAX($J$1:J1)+1,0)</f>
        <v>1</v>
      </c>
      <c r="K2" s="116">
        <f>IF(ISNUMBER(SEARCH('Карта учёта'!$B$17,Расходка[[#This Row],[Наименование расходного материала]])),MAX($K$1:K1)+1,0)</f>
        <v>0</v>
      </c>
      <c r="L2" s="116">
        <f>IF(ISNUMBER(SEARCH('Карта учёта'!$B$18,Расходка[[#This Row],[Наименование расходного материала]])),MAX($L$1:L1)+1,0)</f>
        <v>1</v>
      </c>
      <c r="M2" s="116">
        <f>IF(ISNUMBER(SEARCH('Карта учёта'!$B$20,Расходка[[#This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 xml:space="preserve">SCW Индефлятор 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5" t="str">
        <f>IFERROR(INDEX(Расходка[Наименование расходного материала],MATCH(Расходка[[#This Row],[№]],Поиск_расходки[Индекс3],0)),"")</f>
        <v>Колибри</v>
      </c>
      <c r="U2" s="115" t="str">
        <f>IFERROR(INDEX(Расходка[Наименование расходного материала],MATCH(Расходка[[#This Row],[№]],Поиск_расходки[Индекс4],0)),"")</f>
        <v>Проводник коронарный  0,8g, Angioline</v>
      </c>
      <c r="V2" s="115" t="str">
        <f>IFERROR(INDEX(Расходка[Наименование расходного материала],MATCH(Расходка[[#This Row],[№]],Поиск_расходки[Индекс5],0)),"")</f>
        <v>Hunter® 6F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0">
        <v>155800</v>
      </c>
      <c r="AN2" s="2" t="s">
        <v>309</v>
      </c>
      <c r="AO2" t="s">
        <v>498</v>
      </c>
      <c r="AP2" s="129"/>
    </row>
    <row r="3" spans="1:42">
      <c r="A3">
        <v>2</v>
      </c>
      <c r="B3" t="s">
        <v>94</v>
      </c>
      <c r="C3" t="s">
        <v>373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учёта'!$B$21,Расходка[[#This Row],[Наименование расходного материала]])),MAX($I$1:I2)+1,0)</f>
        <v>2</v>
      </c>
      <c r="J3" s="116">
        <f>IF(ISNUMBER(SEARCH('Карта учёта'!$B$19,Расходка[[#This Row],[Наименование расходного материала]])),MAX($J$1:J2)+1,0)</f>
        <v>2</v>
      </c>
      <c r="K3" s="116">
        <f>IF(ISNUMBER(SEARCH('Карта учёта'!$B$17,Расходка[[#This Row],[Наименование расходного материала]])),MAX($K$1:K2)+1,0)</f>
        <v>0</v>
      </c>
      <c r="L3" s="116">
        <f>IF(ISNUMBER(SEARCH('Карта учёта'!$B$18,Расходка[[#This Row],[Наименование расходного материала]])),MAX($L$1:L2)+1,0)</f>
        <v>2</v>
      </c>
      <c r="M3" s="116">
        <f>IF(ISNUMBER(SEARCH('Карта учёта'!$B$20,Расходка[[#This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 xml:space="preserve">NC Колибри 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Medtronic Export Advance </v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0">
        <v>218190</v>
      </c>
      <c r="AN3" s="2" t="s">
        <v>491</v>
      </c>
      <c r="AO3" t="s">
        <v>499</v>
      </c>
      <c r="AP3" s="130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учёта'!$B$21,Расходка[[#This Row],[Наименование расходного материала]])),MAX($I$1:I3)+1,0)</f>
        <v>3</v>
      </c>
      <c r="J4" s="116">
        <f>IF(ISNUMBER(SEARCH('Карта учёта'!$B$19,Расходка[[#This Row],[Наименование расходного материала]])),MAX($J$1:J3)+1,0)</f>
        <v>3</v>
      </c>
      <c r="K4" s="116">
        <f>IF(ISNUMBER(SEARCH('Карта учёта'!$B$17,Расходка[[#This Row],[Наименование расходного материала]])),MAX($K$1:K3)+1,0)</f>
        <v>0</v>
      </c>
      <c r="L4" s="116">
        <f>IF(ISNUMBER(SEARCH('Карта учёта'!$B$18,Расходка[[#This Row],[Наименование расходного материала]])),MAX($L$1:L3)+1,0)</f>
        <v>3</v>
      </c>
      <c r="M4" s="116">
        <f>IF(ISNUMBER(SEARCH('Карта учёта'!$B$20,Расходка[[#This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>Euphora</v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90">
        <v>337440</v>
      </c>
      <c r="AN4" s="2" t="s">
        <v>504</v>
      </c>
      <c r="AO4" t="s">
        <v>501</v>
      </c>
      <c r="AP4" s="130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учёта'!$B$21,Расходка[[#This Row],[Наименование расходного материала]])),MAX($I$1:I4)+1,0)</f>
        <v>4</v>
      </c>
      <c r="J5" s="116">
        <f>IF(ISNUMBER(SEARCH('Карта учёта'!$B$19,Расходка[[#This Row],[Наименование расходного материала]])),MAX($J$1:J4)+1,0)</f>
        <v>4</v>
      </c>
      <c r="K5" s="116">
        <f>IF(ISNUMBER(SEARCH('Карта учёта'!$B$17,Расходка[[#This Row],[Наименование расходного материала]])),MAX($K$1:K4)+1,0)</f>
        <v>0</v>
      </c>
      <c r="L5" s="116">
        <f>IF(ISNUMBER(SEARCH('Карта учёта'!$B$18,Расходка[[#This Row],[Наименование расходного материала]])),MAX($L$1:L4)+1,0)</f>
        <v>4</v>
      </c>
      <c r="M5" s="116">
        <f>IF(ISNUMBER(SEARCH('Карта учёта'!$B$20,Расходка[[#This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>NC Accuforce</v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190">
        <v>136170</v>
      </c>
      <c r="AN5" s="2"/>
      <c r="AO5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учёта'!$B$21,Расходка[[#This Row],[Наименование расходного материала]])),MAX($I$1:I5)+1,0)</f>
        <v>5</v>
      </c>
      <c r="J6" s="116">
        <f>IF(ISNUMBER(SEARCH('Карта учёта'!$B$19,Расходка[[#This Row],[Наименование расходного материала]])),MAX($J$1:J5)+1,0)</f>
        <v>5</v>
      </c>
      <c r="K6" s="116">
        <f>IF(ISNUMBER(SEARCH('Карта учёта'!$B$17,Расходка[[#This Row],[Наименование расходного материала]])),MAX($K$1:K5)+1,0)</f>
        <v>0</v>
      </c>
      <c r="L6" s="116">
        <f>IF(ISNUMBER(SEARCH('Карта учёта'!$B$18,Расходка[[#This Row],[Наименование расходного материала]])),MAX($L$1:L5)+1,0)</f>
        <v>5</v>
      </c>
      <c r="M6" s="116">
        <f>IF(ISNUMBER(SEARCH('Карта учёта'!$B$20,Расходка[[#This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>NC Euphora</v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90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учёта'!$B$21,Расходка[[#This Row],[Наименование расходного материала]])),MAX($I$1:I6)+1,0)</f>
        <v>6</v>
      </c>
      <c r="J7" s="116">
        <f>IF(ISNUMBER(SEARCH('Карта учёта'!$B$19,Расходка[[#This Row],[Наименование расходного материала]])),MAX($J$1:J6)+1,0)</f>
        <v>6</v>
      </c>
      <c r="K7" s="116">
        <f>IF(ISNUMBER(SEARCH('Карта учёта'!$B$17,Расходка[[#This Row],[Наименование расходного материала]])),MAX($K$1:K6)+1,0)</f>
        <v>0</v>
      </c>
      <c r="L7" s="116">
        <f>IF(ISNUMBER(SEARCH('Карта учёта'!$B$18,Расходка[[#This Row],[Наименование расходного материала]])),MAX($L$1:L6)+1,0)</f>
        <v>6</v>
      </c>
      <c r="M7" s="116">
        <f>IF(ISNUMBER(SEARCH('Карта учёта'!$B$20,Расходка[[#This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>Sapphire</v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0">
        <v>155760</v>
      </c>
      <c r="AN7" s="2"/>
      <c r="AO7" t="s">
        <v>497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учёта'!$B$21,Расходка[[#This Row],[Наименование расходного материала]])),MAX($I$1:I7)+1,0)</f>
        <v>7</v>
      </c>
      <c r="J8" s="116">
        <f>IF(ISNUMBER(SEARCH('Карта учёта'!$B$19,Расходка[[#This Row],[Наименование расходного материала]])),MAX($J$1:J7)+1,0)</f>
        <v>7</v>
      </c>
      <c r="K8" s="116">
        <f>IF(ISNUMBER(SEARCH('Карта учёта'!$B$17,Расходка[[#This Row],[Наименование расходного материала]])),MAX($K$1:K7)+1,0)</f>
        <v>0</v>
      </c>
      <c r="L8" s="116">
        <f>IF(ISNUMBER(SEARCH('Карта учёта'!$B$18,Расходка[[#This Row],[Наименование расходного материала]])),MAX($L$1:L7)+1,0)</f>
        <v>7</v>
      </c>
      <c r="M8" s="116">
        <f>IF(ISNUMBER(SEARCH('Карта учёта'!$B$20,Расходка[[#This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>Sprinter Legend</v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90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учёта'!$B$21,Расходка[[#This Row],[Наименование расходного материала]])),MAX($I$1:I8)+1,0)</f>
        <v>8</v>
      </c>
      <c r="J9" s="116">
        <f>IF(ISNUMBER(SEARCH('Карта учёта'!$B$19,Расходка[[#This Row],[Наименование расходного материала]])),MAX($J$1:J8)+1,0)</f>
        <v>8</v>
      </c>
      <c r="K9" s="116">
        <f>IF(ISNUMBER(SEARCH('Карта учёта'!$B$17,Расходка[[#This Row],[Наименование расходного материала]])),MAX($K$1:K8)+1,0)</f>
        <v>0</v>
      </c>
      <c r="L9" s="116">
        <f>IF(ISNUMBER(SEARCH('Карта учёта'!$B$18,Расходка[[#This Row],[Наименование расходного материала]])),MAX($L$1:L8)+1,0)</f>
        <v>8</v>
      </c>
      <c r="M9" s="116">
        <f>IF(ISNUMBER(SEARCH('Карта учёта'!$B$20,Расходка[[#This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>SubMarine Rapido, Invatec</v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90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1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учёта'!$B$21,Расходка[[#This Row],[Наименование расходного материала]])),MAX($I$1:I9)+1,0)</f>
        <v>9</v>
      </c>
      <c r="J10" s="116">
        <f>IF(ISNUMBER(SEARCH('Карта учёта'!$B$19,Расходка[[#This Row],[Наименование расходного материала]])),MAX($J$1:J9)+1,0)</f>
        <v>9</v>
      </c>
      <c r="K10" s="116">
        <f>IF(ISNUMBER(SEARCH('Карта учёта'!$B$17,Расходка[[#This Row],[Наименование расходного материала]])),MAX($K$1:K9)+1,0)</f>
        <v>0</v>
      </c>
      <c r="L10" s="116">
        <f>IF(ISNUMBER(SEARCH('Карта учёта'!$B$18,Расходка[[#This Row],[Наименование расходного материала]])),MAX($L$1:L9)+1,0)</f>
        <v>9</v>
      </c>
      <c r="M10" s="116">
        <f>IF(ISNUMBER(SEARCH('Карта учёта'!$B$20,Расходка[[#This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>Колибри</v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355</v>
      </c>
      <c r="AM10" s="190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400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2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учёта'!$B$21,Расходка[[#This Row],[Наименование расходного материала]])),MAX($I$1:I10)+1,0)</f>
        <v>10</v>
      </c>
      <c r="J11" s="116">
        <f>IF(ISNUMBER(SEARCH('Карта учёта'!$B$19,Расходка[[#This Row],[Наименование расходного материала]])),MAX($J$1:J10)+1,0)</f>
        <v>10</v>
      </c>
      <c r="K11" s="116">
        <f>IF(ISNUMBER(SEARCH('Карта учёта'!$B$17,Расходка[[#This Row],[Наименование расходного материала]])),MAX($K$1:K10)+1,0)</f>
        <v>0</v>
      </c>
      <c r="L11" s="116">
        <f>IF(ISNUMBER(SEARCH('Карта учёта'!$B$18,Расходка[[#This Row],[Наименование расходного материала]])),MAX($L$1:L10)+1,0)</f>
        <v>10</v>
      </c>
      <c r="M11" s="116">
        <f>IF(ISNUMBER(SEARCH('Карта учёта'!$B$20,Расходка[[#This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90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учёта'!$B$21,Расходка[[#This Row],[Наименование расходного материала]])),MAX($I$1:I11)+1,0)</f>
        <v>11</v>
      </c>
      <c r="J12" s="116">
        <f>IF(ISNUMBER(SEARCH('Карта учёта'!$B$19,Расходка[[#This Row],[Наименование расходного материала]])),MAX($J$1:J11)+1,0)</f>
        <v>11</v>
      </c>
      <c r="K12" s="116">
        <f>IF(ISNUMBER(SEARCH('Карта учёта'!$B$17,Расходка[[#This Row],[Наименование расходного материала]])),MAX($K$1:K11)+1,0)</f>
        <v>0</v>
      </c>
      <c r="L12" s="116">
        <f>IF(ISNUMBER(SEARCH('Карта учёта'!$B$18,Расходка[[#This Row],[Наименование расходного материала]])),MAX($L$1:L11)+1,0)</f>
        <v>11</v>
      </c>
      <c r="M12" s="116">
        <f>IF(ISNUMBER(SEARCH('Карта учёта'!$B$20,Расходка[[#This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>Nitrex 260</v>
      </c>
      <c r="W12" s="115" t="str">
        <f>IFERROR(INDEX(Расходка[Наименование расходного материала],MATCH(Расходка[[#This Row],[№]],Поиск_расходки[Индекс6],0)),"")</f>
        <v>Nitrex 260</v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>Nitrex 260</v>
      </c>
      <c r="Z12" s="115" t="str">
        <f>IFERROR(INDEX(Расходка[Наименование расходного материала],MATCH(Расходка[[#This Row],[№]],Поиск_расходки[Индекс9],0)),"")</f>
        <v>Nitrex 260</v>
      </c>
      <c r="AA12" s="115" t="str">
        <f>IFERROR(INDEX(Расходка[Наименование расходного материала],MATCH(Расходка[[#This Row],[№]],Поиск_расходки[Индекс10],0)),"")</f>
        <v>Nitrex 260</v>
      </c>
      <c r="AB12" s="115" t="str">
        <f>IFERROR(INDEX(Расходка[Наименование расходного материала],MATCH(Расходка[[#This Row],[№]],Поиск_расходки[Индекс11],0)),"")</f>
        <v>Nitrex 260</v>
      </c>
      <c r="AC12" s="115" t="str">
        <f>IFERROR(INDEX(Расходка[Наименование расходного материала],MATCH(Расходка[[#This Row],[№]],Поиск_расходки[Индекс12],0)),"")</f>
        <v>Nitrex 260</v>
      </c>
      <c r="AD12" s="115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414</v>
      </c>
      <c r="AI12" t="s">
        <v>3</v>
      </c>
      <c r="AM12" s="190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учёта'!$B$21,Расходка[[#This Row],[Наименование расходного материала]])),MAX($I$1:I12)+1,0)</f>
        <v>12</v>
      </c>
      <c r="J13" s="116">
        <f>IF(ISNUMBER(SEARCH('Карта учёта'!$B$19,Расходка[[#This Row],[Наименование расходного материала]])),MAX($J$1:J12)+1,0)</f>
        <v>12</v>
      </c>
      <c r="K13" s="116">
        <f>IF(ISNUMBER(SEARCH('Карта учёта'!$B$17,Расходка[[#This Row],[Наименование расходного материала]])),MAX($K$1:K12)+1,0)</f>
        <v>0</v>
      </c>
      <c r="L13" s="116">
        <f>IF(ISNUMBER(SEARCH('Карта учёта'!$B$18,Расходка[[#This Row],[Наименование расходного материала]])),MAX($L$1:L12)+1,0)</f>
        <v>12</v>
      </c>
      <c r="M13" s="116">
        <f>IF(ISNUMBER(SEARCH('Карта учёта'!$B$20,Расходка[[#This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>RadiFocus</v>
      </c>
      <c r="W13" s="115" t="str">
        <f>IFERROR(INDEX(Расходка[Наименование расходного материала],MATCH(Расходка[[#This Row],[№]],Поиск_расходки[Индекс6],0)),"")</f>
        <v>RadiFocus</v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>RadiFocus</v>
      </c>
      <c r="Z13" s="115" t="str">
        <f>IFERROR(INDEX(Расходка[Наименование расходного материала],MATCH(Расходка[[#This Row],[№]],Поиск_расходки[Индекс9],0)),"")</f>
        <v>RadiFocus</v>
      </c>
      <c r="AA13" s="115" t="str">
        <f>IFERROR(INDEX(Расходка[Наименование расходного материала],MATCH(Расходка[[#This Row],[№]],Поиск_расходки[Индекс10],0)),"")</f>
        <v>RadiFocus</v>
      </c>
      <c r="AB13" s="115" t="str">
        <f>IFERROR(INDEX(Расходка[Наименование расходного материала],MATCH(Расходка[[#This Row],[№]],Поиск_расходки[Индекс11],0)),"")</f>
        <v>RadiFocus</v>
      </c>
      <c r="AC13" s="115" t="str">
        <f>IFERROR(INDEX(Расходка[Наименование расходного материала],MATCH(Расходка[[#This Row],[№]],Поиск_расходки[Индекс12],0)),"")</f>
        <v>RadiFocus</v>
      </c>
      <c r="AD13" s="115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306</v>
      </c>
      <c r="C14" t="s">
        <v>332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учёта'!$B$21,Расходка[[#This Row],[Наименование расходного материала]])),MAX($I$1:I13)+1,0)</f>
        <v>13</v>
      </c>
      <c r="J14" s="116">
        <f>IF(ISNUMBER(SEARCH('Карта учёта'!$B$19,Расходка[[#This Row],[Наименование расходного материала]])),MAX($J$1:J13)+1,0)</f>
        <v>13</v>
      </c>
      <c r="K14" s="116">
        <f>IF(ISNUMBER(SEARCH('Карта учёта'!$B$17,Расходка[[#This Row],[Наименование расходного материала]])),MAX($K$1:K13)+1,0)</f>
        <v>0</v>
      </c>
      <c r="L14" s="116">
        <f>IF(ISNUMBER(SEARCH('Карта учёта'!$B$18,Расходка[[#This Row],[Наименование расходного материала]])),MAX($L$1:L13)+1,0)</f>
        <v>13</v>
      </c>
      <c r="M14" s="116">
        <f>IF(ISNUMBER(SEARCH('Карта учёта'!$B$20,Расходка[[#This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>BasixCOMPAK</v>
      </c>
      <c r="W14" s="115" t="str">
        <f>IFERROR(INDEX(Расходка[Наименование расходного материала],MATCH(Расходка[[#This Row],[№]],Поиск_расходки[Индекс6],0)),"")</f>
        <v>BasixCOMPAK</v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>BasixCOMPAK</v>
      </c>
      <c r="Z14" s="115" t="str">
        <f>IFERROR(INDEX(Расходка[Наименование расходного материала],MATCH(Расходка[[#This Row],[№]],Поиск_расходки[Индекс9],0)),"")</f>
        <v>BasixCOMPAK</v>
      </c>
      <c r="AA14" s="115" t="str">
        <f>IFERROR(INDEX(Расходка[Наименование расходного материала],MATCH(Расходка[[#This Row],[№]],Поиск_расходки[Индекс10],0)),"")</f>
        <v>BasixCOMPAK</v>
      </c>
      <c r="AB14" s="115" t="str">
        <f>IFERROR(INDEX(Расходка[Наименование расходного материала],MATCH(Расходка[[#This Row],[№]],Поиск_расходки[Индекс11],0)),"")</f>
        <v>BasixCOMPAK</v>
      </c>
      <c r="AC14" s="115" t="str">
        <f>IFERROR(INDEX(Расходка[Наименование расходного материала],MATCH(Расходка[[#This Row],[№]],Поиск_расходки[Индекс12],0)),"")</f>
        <v>BasixCOMPAK</v>
      </c>
      <c r="AD14" s="115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494</v>
      </c>
      <c r="AI14" t="s">
        <v>5</v>
      </c>
      <c r="AM14" s="190"/>
      <c r="AN14" s="2"/>
    </row>
    <row r="15" spans="1:42">
      <c r="A15">
        <v>14</v>
      </c>
      <c r="B15" t="s">
        <v>306</v>
      </c>
      <c r="C15" t="s">
        <v>364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учёта'!$B$21,Расходка[[#This Row],[Наименование расходного материала]])),MAX($I$1:I14)+1,0)</f>
        <v>14</v>
      </c>
      <c r="J15" s="116">
        <f>IF(ISNUMBER(SEARCH('Карта учёта'!$B$19,Расходка[[#This Row],[Наименование расходного материала]])),MAX($J$1:J14)+1,0)</f>
        <v>14</v>
      </c>
      <c r="K15" s="116">
        <f>IF(ISNUMBER(SEARCH('Карта учёта'!$B$17,Расходка[[#This Row],[Наименование расходного материала]])),MAX($K$1:K14)+1,0)</f>
        <v>0</v>
      </c>
      <c r="L15" s="116">
        <f>IF(ISNUMBER(SEARCH('Карта учёта'!$B$18,Расходка[[#This Row],[Наименование расходного материала]])),MAX($L$1:L14)+1,0)</f>
        <v>14</v>
      </c>
      <c r="M15" s="116">
        <f>IF(ISNUMBER(SEARCH('Карта учёта'!$B$20,Расходка[[#This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>BasixTOUCH</v>
      </c>
      <c r="W15" s="115" t="str">
        <f>IFERROR(INDEX(Расходка[Наименование расходного материала],MATCH(Расходка[[#This Row],[№]],Поиск_расходки[Индекс6],0)),"")</f>
        <v>BasixTOUCH</v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>BasixTOUCH</v>
      </c>
      <c r="Z15" s="115" t="str">
        <f>IFERROR(INDEX(Расходка[Наименование расходного материала],MATCH(Расходка[[#This Row],[№]],Поиск_расходки[Индекс9],0)),"")</f>
        <v>BasixTOUCH</v>
      </c>
      <c r="AA15" s="115" t="str">
        <f>IFERROR(INDEX(Расходка[Наименование расходного материала],MATCH(Расходка[[#This Row],[№]],Поиск_расходки[Индекс10],0)),"")</f>
        <v>BasixTOUCH</v>
      </c>
      <c r="AB15" s="115" t="str">
        <f>IFERROR(INDEX(Расходка[Наименование расходного материала],MATCH(Расходка[[#This Row],[№]],Поиск_расходки[Индекс11],0)),"")</f>
        <v>BasixTOUCH</v>
      </c>
      <c r="AC15" s="115" t="str">
        <f>IFERROR(INDEX(Расходка[Наименование расходного материала],MATCH(Расходка[[#This Row],[№]],Поиск_расходки[Индекс12],0)),"")</f>
        <v>BasixTOUCH</v>
      </c>
      <c r="AD15" s="115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354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учёта'!$B$21,Расходка[[#This Row],[Наименование расходного материала]])),MAX($I$1:I15)+1,0)</f>
        <v>15</v>
      </c>
      <c r="J16" s="116">
        <f>IF(ISNUMBER(SEARCH('Карта учёта'!$B$19,Расходка[[#This Row],[Наименование расходного материала]])),MAX($J$1:J15)+1,0)</f>
        <v>15</v>
      </c>
      <c r="K16" s="116">
        <f>IF(ISNUMBER(SEARCH('Карта учёта'!$B$17,Расходка[[#This Row],[Наименование расходного материала]])),MAX($K$1:K15)+1,0)</f>
        <v>0</v>
      </c>
      <c r="L16" s="116">
        <f>IF(ISNUMBER(SEARCH('Карта учёта'!$B$18,Расходка[[#This Row],[Наименование расходного материала]])),MAX($L$1:L15)+1,0)</f>
        <v>15</v>
      </c>
      <c r="M16" s="116">
        <f>IF(ISNUMBER(SEARCH('Карта учёта'!$B$20,Расходка[[#This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>Dolphin</v>
      </c>
      <c r="W16" s="115" t="str">
        <f>IFERROR(INDEX(Расходка[Наименование расходного материала],MATCH(Расходка[[#This Row],[№]],Поиск_расходки[Индекс6],0)),"")</f>
        <v>Dolphin</v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>Dolphin</v>
      </c>
      <c r="Z16" s="115" t="str">
        <f>IFERROR(INDEX(Расходка[Наименование расходного материала],MATCH(Расходка[[#This Row],[№]],Поиск_расходки[Индекс9],0)),"")</f>
        <v>Dolphin</v>
      </c>
      <c r="AA16" s="115" t="str">
        <f>IFERROR(INDEX(Расходка[Наименование расходного материала],MATCH(Расходка[[#This Row],[№]],Поиск_расходки[Индекс10],0)),"")</f>
        <v>Dolphin</v>
      </c>
      <c r="AB16" s="115" t="str">
        <f>IFERROR(INDEX(Расходка[Наименование расходного материала],MATCH(Расходка[[#This Row],[№]],Поиск_расходки[Индекс11],0)),"")</f>
        <v>Dolphin</v>
      </c>
      <c r="AC16" s="115" t="str">
        <f>IFERROR(INDEX(Расходка[Наименование расходного материала],MATCH(Расходка[[#This Row],[№]],Поиск_расходки[Индекс12],0)),"")</f>
        <v>Dolphin</v>
      </c>
      <c r="AD16" s="115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учёта'!$B$21,Расходка[[#This Row],[Наименование расходного материала]])),MAX($I$1:I16)+1,0)</f>
        <v>16</v>
      </c>
      <c r="J17" s="116">
        <f>IF(ISNUMBER(SEARCH('Карта учёта'!$B$19,Расходка[[#This Row],[Наименование расходного материала]])),MAX($J$1:J16)+1,0)</f>
        <v>16</v>
      </c>
      <c r="K17" s="116">
        <f>IF(ISNUMBER(SEARCH('Карта учёта'!$B$17,Расходка[[#This Row],[Наименование расходного материала]])),MAX($K$1:K16)+1,0)</f>
        <v>0</v>
      </c>
      <c r="L17" s="116">
        <f>IF(ISNUMBER(SEARCH('Карта учёта'!$B$18,Расходка[[#This Row],[Наименование расходного материала]])),MAX($L$1:L16)+1,0)</f>
        <v>16</v>
      </c>
      <c r="M17" s="116">
        <f>IF(ISNUMBER(SEARCH('Карта учёта'!$B$20,Расходка[[#This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>Lepu Medical</v>
      </c>
      <c r="W17" s="115" t="str">
        <f>IFERROR(INDEX(Расходка[Наименование расходного материала],MATCH(Расходка[[#This Row],[№]],Поиск_расходки[Индекс6],0)),"")</f>
        <v>Lepu Medical</v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>Lepu Medical</v>
      </c>
      <c r="Z17" s="115" t="str">
        <f>IFERROR(INDEX(Расходка[Наименование расходного материала],MATCH(Расходка[[#This Row],[№]],Поиск_расходки[Индекс9],0)),"")</f>
        <v>Lepu Medical</v>
      </c>
      <c r="AA17" s="115" t="str">
        <f>IFERROR(INDEX(Расходка[Наименование расходного материала],MATCH(Расходка[[#This Row],[№]],Поиск_расходки[Индекс10],0)),"")</f>
        <v>Lepu Medical</v>
      </c>
      <c r="AB17" s="115" t="str">
        <f>IFERROR(INDEX(Расходка[Наименование расходного материала],MATCH(Расходка[[#This Row],[№]],Поиск_расходки[Индекс11],0)),"")</f>
        <v>Lepu Medical</v>
      </c>
      <c r="AC17" s="115" t="str">
        <f>IFERROR(INDEX(Расходка[Наименование расходного материала],MATCH(Расходка[[#This Row],[№]],Поиск_расходки[Индекс12],0)),"")</f>
        <v>Lepu Medical</v>
      </c>
      <c r="AD17" s="115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учёта'!$B$21,Расходка[[#This Row],[Наименование расходного материала]])),MAX($I$1:I17)+1,0)</f>
        <v>17</v>
      </c>
      <c r="J18" s="116">
        <f>IF(ISNUMBER(SEARCH('Карта учёта'!$B$19,Расходка[[#This Row],[Наименование расходного материала]])),MAX($J$1:J17)+1,0)</f>
        <v>17</v>
      </c>
      <c r="K18" s="116">
        <f>IF(ISNUMBER(SEARCH('Карта учёта'!$B$17,Расходка[[#This Row],[Наименование расходного материала]])),MAX($K$1:K17)+1,0)</f>
        <v>0</v>
      </c>
      <c r="L18" s="116">
        <f>IF(ISNUMBER(SEARCH('Карта учёта'!$B$18,Расходка[[#This Row],[Наименование расходного материала]])),MAX($L$1:L17)+1,0)</f>
        <v>17</v>
      </c>
      <c r="M18" s="116">
        <f>IF(ISNUMBER(SEARCH('Карта учёта'!$B$20,Расходка[[#This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>Perouse Medical FLAMINGO</v>
      </c>
      <c r="W18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507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учёта'!$B$21,Расходка[[#This Row],[Наименование расходного материала]])),MAX($I$1:I18)+1,0)</f>
        <v>18</v>
      </c>
      <c r="J19" s="116">
        <f>IF(ISNUMBER(SEARCH('Карта учёта'!$B$19,Расходка[[#This Row],[Наименование расходного материала]])),MAX($J$1:J18)+1,0)</f>
        <v>18</v>
      </c>
      <c r="K19" s="116">
        <f>IF(ISNUMBER(SEARCH('Карта учёта'!$B$17,Расходка[[#This Row],[Наименование расходного материала]])),MAX($K$1:K18)+1,0)</f>
        <v>0</v>
      </c>
      <c r="L19" s="116">
        <f>IF(ISNUMBER(SEARCH('Карта учёта'!$B$18,Расходка[[#This Row],[Наименование расходного материала]])),MAX($L$1:L18)+1,0)</f>
        <v>18</v>
      </c>
      <c r="M19" s="116">
        <f>IF(ISNUMBER(SEARCH('Карта учёта'!$B$20,Расходка[[#This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>Demax</v>
      </c>
      <c r="W19" s="115" t="str">
        <f>IFERROR(INDEX(Расходка[Наименование расходного материала],MATCH(Расходка[[#This Row],[№]],Поиск_расходки[Индекс6],0)),"")</f>
        <v>Demax</v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>Demax</v>
      </c>
      <c r="Z19" s="115" t="str">
        <f>IFERROR(INDEX(Расходка[Наименование расходного материала],MATCH(Расходка[[#This Row],[№]],Поиск_расходки[Индекс9],0)),"")</f>
        <v>Demax</v>
      </c>
      <c r="AA19" s="115" t="str">
        <f>IFERROR(INDEX(Расходка[Наименование расходного материала],MATCH(Расходка[[#This Row],[№]],Поиск_расходки[Индекс10],0)),"")</f>
        <v>Demax</v>
      </c>
      <c r="AB19" s="115" t="str">
        <f>IFERROR(INDEX(Расходка[Наименование расходного материала],MATCH(Расходка[[#This Row],[№]],Поиск_расходки[Индекс11],0)),"")</f>
        <v>Demax</v>
      </c>
      <c r="AC19" s="115" t="str">
        <f>IFERROR(INDEX(Расходка[Наименование расходного материала],MATCH(Расходка[[#This Row],[№]],Поиск_расходки[Индекс12],0)),"")</f>
        <v>Demax</v>
      </c>
      <c r="AD19" s="115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206</v>
      </c>
      <c r="C20" s="1" t="s">
        <v>338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учёта'!$B$21,Расходка[[#This Row],[Наименование расходного материала]])),MAX($I$1:I19)+1,0)</f>
        <v>19</v>
      </c>
      <c r="J20" s="116">
        <f>IF(ISNUMBER(SEARCH('Карта учёта'!$B$19,Расходка[[#This Row],[Наименование расходного материала]])),MAX($J$1:J19)+1,0)</f>
        <v>19</v>
      </c>
      <c r="K20" s="116">
        <f>IF(ISNUMBER(SEARCH('Карта учёта'!$B$17,Расходка[[#This Row],[Наименование расходного материала]])),MAX($K$1:K19)+1,0)</f>
        <v>0</v>
      </c>
      <c r="L20" s="116">
        <f>IF(ISNUMBER(SEARCH('Карта учёта'!$B$18,Расходка[[#This Row],[Наименование расходного материала]])),MAX($L$1:L19)+1,0)</f>
        <v>19</v>
      </c>
      <c r="M20" s="116">
        <f>IF(ISNUMBER(SEARCH('Карта учёта'!$B$20,Расходка[[#This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>Oscor 7F</v>
      </c>
      <c r="W20" s="115" t="str">
        <f>IFERROR(INDEX(Расходка[Наименование расходного материала],MATCH(Расходка[[#This Row],[№]],Поиск_расходки[Индекс6],0)),"")</f>
        <v>Oscor 7F</v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>Oscor 7F</v>
      </c>
      <c r="Z20" s="115" t="str">
        <f>IFERROR(INDEX(Расходка[Наименование расходного материала],MATCH(Расходка[[#This Row],[№]],Поиск_расходки[Индекс9],0)),"")</f>
        <v>Oscor 7F</v>
      </c>
      <c r="AA20" s="115" t="str">
        <f>IFERROR(INDEX(Расходка[Наименование расходного материала],MATCH(Расходка[[#This Row],[№]],Поиск_расходки[Индекс10],0)),"")</f>
        <v>Oscor 7F</v>
      </c>
      <c r="AB20" s="115" t="str">
        <f>IFERROR(INDEX(Расходка[Наименование расходного материала],MATCH(Расходка[[#This Row],[№]],Поиск_расходки[Индекс11],0)),"")</f>
        <v>Oscor 7F</v>
      </c>
      <c r="AC20" s="115" t="str">
        <f>IFERROR(INDEX(Расходка[Наименование расходного материала],MATCH(Расходка[[#This Row],[№]],Поиск_расходки[Индекс12],0)),"")</f>
        <v>Oscor 7F</v>
      </c>
      <c r="AD20" s="115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306</v>
      </c>
      <c r="C21" s="1" t="s">
        <v>509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учёта'!$B$21,Расходка[[#This Row],[Наименование расходного материала]])),MAX($I$1:I20)+1,0)</f>
        <v>20</v>
      </c>
      <c r="J21" s="116">
        <f>IF(ISNUMBER(SEARCH('Карта учёта'!$B$19,Расходка[[#This Row],[Наименование расходного материала]])),MAX($J$1:J20)+1,0)</f>
        <v>20</v>
      </c>
      <c r="K21" s="116">
        <f>IF(ISNUMBER(SEARCH('Карта учёта'!$B$17,Расходка[[#This Row],[Наименование расходного материала]])),MAX($K$1:K20)+1,0)</f>
        <v>0</v>
      </c>
      <c r="L21" s="116">
        <f>IF(ISNUMBER(SEARCH('Карта учёта'!$B$18,Расходка[[#This Row],[Наименование расходного материала]])),MAX($L$1:L20)+1,0)</f>
        <v>20</v>
      </c>
      <c r="M21" s="116">
        <f>IF(ISNUMBER(SEARCH('Карта учёта'!$B$20,Расходка[[#This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>"МИМ". Тюмень</v>
      </c>
      <c r="W21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1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учёта'!$B$21,Расходка[[#This Row],[Наименование расходного материала]])),MAX($I$1:I21)+1,0)</f>
        <v>21</v>
      </c>
      <c r="J22" s="116">
        <f>IF(ISNUMBER(SEARCH('Карта учёта'!$B$19,Расходка[[#This Row],[Наименование расходного материала]])),MAX($J$1:J21)+1,0)</f>
        <v>21</v>
      </c>
      <c r="K22" s="116">
        <f>IF(ISNUMBER(SEARCH('Карта учёта'!$B$17,Расходка[[#This Row],[Наименование расходного материала]])),MAX($K$1:K21)+1,0)</f>
        <v>0</v>
      </c>
      <c r="L22" s="116">
        <f>IF(ISNUMBER(SEARCH('Карта учёта'!$B$18,Расходка[[#This Row],[Наименование расходного материала]])),MAX($L$1:L21)+1,0)</f>
        <v>21</v>
      </c>
      <c r="M22" s="116">
        <f>IF(ISNUMBER(SEARCH('Карта учёта'!$B$20,Расходка[[#This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 xml:space="preserve">SCW Индефлятор </v>
      </c>
      <c r="W22" s="115" t="str">
        <f>IFERROR(INDEX(Расходка[Наименование расходного материала],MATCH(Расходка[[#This Row],[№]],Поиск_расходки[Индекс6],0)),"")</f>
        <v xml:space="preserve">SCW Индефлятор </v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 xml:space="preserve">SCW Индефлятор </v>
      </c>
      <c r="Z22" s="115" t="str">
        <f>IFERROR(INDEX(Расходка[Наименование расходного материала],MATCH(Расходка[[#This Row],[№]],Поиск_расходки[Индекс9],0)),"")</f>
        <v xml:space="preserve">SCW Индефлятор </v>
      </c>
      <c r="AA22" s="115" t="str">
        <f>IFERROR(INDEX(Расходка[Наименование расходного материала],MATCH(Расходка[[#This Row],[№]],Поиск_расходки[Индекс10],0)),"")</f>
        <v xml:space="preserve">SCW Индефлятор </v>
      </c>
      <c r="AB22" s="115" t="str">
        <f>IFERROR(INDEX(Расходка[Наименование расходного материала],MATCH(Расходка[[#This Row],[№]],Поиск_расходки[Индекс11],0)),"")</f>
        <v xml:space="preserve">SCW Индефлятор </v>
      </c>
      <c r="AC22" s="115" t="str">
        <f>IFERROR(INDEX(Расходка[Наименование расходного материала],MATCH(Расходка[[#This Row],[№]],Поиск_расходки[Индекс12],0)),"")</f>
        <v xml:space="preserve">SCW Индефлятор </v>
      </c>
      <c r="AD22" s="115" t="str">
        <f>IFERROR(INDEX(Расходка[Наименование расходного материала],MATCH(Расходка[[#This Row],[№]],Поиск_расходки[Индекс13],0)),"")</f>
        <v xml:space="preserve">SCW Индефлятор </v>
      </c>
      <c r="AF22" s="4" t="s">
        <v>5</v>
      </c>
      <c r="AG22" s="4" t="s">
        <v>423</v>
      </c>
    </row>
    <row r="23" spans="1:35">
      <c r="A23">
        <v>22</v>
      </c>
      <c r="B23" t="s">
        <v>3</v>
      </c>
      <c r="C23" t="s">
        <v>321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учёта'!$B$21,Расходка[[#This Row],[Наименование расходного материала]])),MAX($I$1:I22)+1,0)</f>
        <v>22</v>
      </c>
      <c r="J23" s="116">
        <f>IF(ISNUMBER(SEARCH('Карта учёта'!$B$19,Расходка[[#This Row],[Наименование расходного материала]])),MAX($J$1:J22)+1,0)</f>
        <v>22</v>
      </c>
      <c r="K23" s="116">
        <f>IF(ISNUMBER(SEARCH('Карта учёта'!$B$17,Расходка[[#This Row],[Наименование расходного материала]])),MAX($K$1:K22)+1,0)</f>
        <v>0</v>
      </c>
      <c r="L23" s="116">
        <f>IF(ISNUMBER(SEARCH('Карта учёта'!$B$18,Расходка[[#This Row],[Наименование расходного материала]])),MAX($L$1:L22)+1,0)</f>
        <v>22</v>
      </c>
      <c r="M23" s="116">
        <f>IF(ISNUMBER(SEARCH('Карта учёта'!$B$20,Расходка[[#This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>Cougar LS Hydro-Track®</v>
      </c>
      <c r="W23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3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3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3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3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3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3" s="4" t="s">
        <v>5</v>
      </c>
      <c r="AG23" s="4" t="s">
        <v>424</v>
      </c>
    </row>
    <row r="24" spans="1:35">
      <c r="A24">
        <v>23</v>
      </c>
      <c r="B24" t="s">
        <v>3</v>
      </c>
      <c r="C24" t="s">
        <v>342</v>
      </c>
      <c r="E24" s="116">
        <f>IF(ISNUMBER(SEARCH('Карта учёта'!$B$13,Расходка[[#This Row],[Наименование расходного материала]])),MAX($E$1:E23)+1,0)</f>
        <v>0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учёта'!$B$21,Расходка[[#This Row],[Наименование расходного материала]])),MAX($I$1:I23)+1,0)</f>
        <v>23</v>
      </c>
      <c r="J24" s="116">
        <f>IF(ISNUMBER(SEARCH('Карта учёта'!$B$19,Расходка[[#This Row],[Наименование расходного материала]])),MAX($J$1:J23)+1,0)</f>
        <v>23</v>
      </c>
      <c r="K24" s="116">
        <f>IF(ISNUMBER(SEARCH('Карта учёта'!$B$17,Расходка[[#This Row],[Наименование расходного материала]])),MAX($K$1:K23)+1,0)</f>
        <v>0</v>
      </c>
      <c r="L24" s="116">
        <f>IF(ISNUMBER(SEARCH('Карта учёта'!$B$18,Расходка[[#This Row],[Наименование расходного материала]])),MAX($L$1:L23)+1,0)</f>
        <v>23</v>
      </c>
      <c r="M24" s="116">
        <f>IF(ISNUMBER(SEARCH('Карта учёта'!$B$20,Расходка[[#This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>Cougar XT Hydro-Track®</v>
      </c>
      <c r="W24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4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4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4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4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4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314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учёта'!$B$21,Расходка[[#This Row],[Наименование расходного материала]])),MAX($I$1:I24)+1,0)</f>
        <v>24</v>
      </c>
      <c r="J25" s="116">
        <f>IF(ISNUMBER(SEARCH('Карта учёта'!$B$19,Расходка[[#This Row],[Наименование расходного материала]])),MAX($J$1:J24)+1,0)</f>
        <v>24</v>
      </c>
      <c r="K25" s="116">
        <f>IF(ISNUMBER(SEARCH('Карта учёта'!$B$17,Расходка[[#This Row],[Наименование расходного материала]])),MAX($K$1:K24)+1,0)</f>
        <v>0</v>
      </c>
      <c r="L25" s="116">
        <f>IF(ISNUMBER(SEARCH('Карта учёта'!$B$18,Расходка[[#This Row],[Наименование расходного материала]])),MAX($L$1:L24)+1,0)</f>
        <v>24</v>
      </c>
      <c r="M25" s="116">
        <f>IF(ISNUMBER(SEARCH('Карта учёта'!$B$20,Расходка[[#This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>Fielder</v>
      </c>
      <c r="W25" s="115" t="str">
        <f>IFERROR(INDEX(Расходка[Наименование расходного материала],MATCH(Расходка[[#This Row],[№]],Поиск_расходки[Индекс6],0)),"")</f>
        <v>Fielder</v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>Fielder</v>
      </c>
      <c r="Z25" s="115" t="str">
        <f>IFERROR(INDEX(Расходка[Наименование расходного материала],MATCH(Расходка[[#This Row],[№]],Поиск_расходки[Индекс9],0)),"")</f>
        <v>Fielder</v>
      </c>
      <c r="AA25" s="115" t="str">
        <f>IFERROR(INDEX(Расходка[Наименование расходного материала],MATCH(Расходка[[#This Row],[№]],Поиск_расходки[Индекс10],0)),"")</f>
        <v>Fielder</v>
      </c>
      <c r="AB25" s="115" t="str">
        <f>IFERROR(INDEX(Расходка[Наименование расходного материала],MATCH(Расходка[[#This Row],[№]],Поиск_расходки[Индекс11],0)),"")</f>
        <v>Fielder</v>
      </c>
      <c r="AC25" s="115" t="str">
        <f>IFERROR(INDEX(Расходка[Наименование расходного материала],MATCH(Расходка[[#This Row],[№]],Поиск_расходки[Индекс12],0)),"")</f>
        <v>Fielder</v>
      </c>
      <c r="AD25" s="115" t="str">
        <f>IFERROR(INDEX(Расходка[Наименование расходного материала],MATCH(Расходка[[#This Row],[№]],Поиск_расходки[Индекс13],0)),"")</f>
        <v>Fielder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376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учёта'!$B$21,Расходка[[#This Row],[Наименование расходного материала]])),MAX($I$1:I25)+1,0)</f>
        <v>25</v>
      </c>
      <c r="J26" s="116">
        <f>IF(ISNUMBER(SEARCH('Карта учёта'!$B$19,Расходка[[#This Row],[Наименование расходного материала]])),MAX($J$1:J25)+1,0)</f>
        <v>25</v>
      </c>
      <c r="K26" s="116">
        <f>IF(ISNUMBER(SEARCH('Карта учёта'!$B$17,Расходка[[#This Row],[Наименование расходного материала]])),MAX($K$1:K25)+1,0)</f>
        <v>0</v>
      </c>
      <c r="L26" s="116">
        <f>IF(ISNUMBER(SEARCH('Карта учёта'!$B$18,Расходка[[#This Row],[Наименование расходного материала]])),MAX($L$1:L25)+1,0)</f>
        <v>25</v>
      </c>
      <c r="M26" s="116">
        <f>IF(ISNUMBER(SEARCH('Карта учёта'!$B$20,Расходка[[#This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>Fielder XT-A</v>
      </c>
      <c r="W26" s="115" t="str">
        <f>IFERROR(INDEX(Расходка[Наименование расходного материала],MATCH(Расходка[[#This Row],[№]],Поиск_расходки[Индекс6],0)),"")</f>
        <v>Fielder XT-A</v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>Fielder XT-A</v>
      </c>
      <c r="Z26" s="115" t="str">
        <f>IFERROR(INDEX(Расходка[Наименование расходного материала],MATCH(Расходка[[#This Row],[№]],Поиск_расходки[Индекс9],0)),"")</f>
        <v>Fielder XT-A</v>
      </c>
      <c r="AA26" s="115" t="str">
        <f>IFERROR(INDEX(Расходка[Наименование расходного материала],MATCH(Расходка[[#This Row],[№]],Поиск_расходки[Индекс10],0)),"")</f>
        <v>Fielder XT-A</v>
      </c>
      <c r="AB26" s="115" t="str">
        <f>IFERROR(INDEX(Расходка[Наименование расходного материала],MATCH(Расходка[[#This Row],[№]],Поиск_расходки[Индекс11],0)),"")</f>
        <v>Fielder XT-A</v>
      </c>
      <c r="AC26" s="115" t="str">
        <f>IFERROR(INDEX(Расходка[Наименование расходного материала],MATCH(Расходка[[#This Row],[№]],Поиск_расходки[Индекс12],0)),"")</f>
        <v>Fielder XT-A</v>
      </c>
      <c r="AD26" s="115" t="str">
        <f>IFERROR(INDEX(Расходка[Наименование расходного материала],MATCH(Расходка[[#This Row],[№]],Поиск_расходки[Индекс13],0)),"")</f>
        <v>Fielder XT-A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377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учёта'!$B$21,Расходка[[#This Row],[Наименование расходного материала]])),MAX($I$1:I26)+1,0)</f>
        <v>26</v>
      </c>
      <c r="J27" s="116">
        <f>IF(ISNUMBER(SEARCH('Карта учёта'!$B$19,Расходка[[#This Row],[Наименование расходного материала]])),MAX($J$1:J26)+1,0)</f>
        <v>26</v>
      </c>
      <c r="K27" s="116">
        <f>IF(ISNUMBER(SEARCH('Карта учёта'!$B$17,Расходка[[#This Row],[Наименование расходного материала]])),MAX($K$1:K26)+1,0)</f>
        <v>0</v>
      </c>
      <c r="L27" s="116">
        <f>IF(ISNUMBER(SEARCH('Карта учёта'!$B$18,Расходка[[#This Row],[Наименование расходного материала]])),MAX($L$1:L26)+1,0)</f>
        <v>26</v>
      </c>
      <c r="M27" s="116">
        <f>IF(ISNUMBER(SEARCH('Карта учёта'!$B$20,Расходка[[#This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>Fielder XT-R</v>
      </c>
      <c r="W27" s="115" t="str">
        <f>IFERROR(INDEX(Расходка[Наименование расходного материала],MATCH(Расходка[[#This Row],[№]],Поиск_расходки[Индекс6],0)),"")</f>
        <v>Fielder XT-R</v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>Fielder XT-R</v>
      </c>
      <c r="Z27" s="115" t="str">
        <f>IFERROR(INDEX(Расходка[Наименование расходного материала],MATCH(Расходка[[#This Row],[№]],Поиск_расходки[Индекс9],0)),"")</f>
        <v>Fielder XT-R</v>
      </c>
      <c r="AA27" s="115" t="str">
        <f>IFERROR(INDEX(Расходка[Наименование расходного материала],MATCH(Расходка[[#This Row],[№]],Поиск_расходки[Индекс10],0)),"")</f>
        <v>Fielder XT-R</v>
      </c>
      <c r="AB27" s="115" t="str">
        <f>IFERROR(INDEX(Расходка[Наименование расходного материала],MATCH(Расходка[[#This Row],[№]],Поиск_расходки[Индекс11],0)),"")</f>
        <v>Fielder XT-R</v>
      </c>
      <c r="AC27" s="115" t="str">
        <f>IFERROR(INDEX(Расходка[Наименование расходного материала],MATCH(Расходка[[#This Row],[№]],Поиск_расходки[Индекс12],0)),"")</f>
        <v>Fielder XT-R</v>
      </c>
      <c r="AD27" s="115" t="str">
        <f>IFERROR(INDEX(Расходка[Наименование расходного материала],MATCH(Расходка[[#This Row],[№]],Поиск_расходки[Индекс13],0)),"")</f>
        <v>Fielder XT-R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s="1" t="s">
        <v>359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учёта'!$B$21,Расходка[[#This Row],[Наименование расходного материала]])),MAX($I$1:I27)+1,0)</f>
        <v>27</v>
      </c>
      <c r="J28" s="116">
        <f>IF(ISNUMBER(SEARCH('Карта учёта'!$B$19,Расходка[[#This Row],[Наименование расходного материала]])),MAX($J$1:J27)+1,0)</f>
        <v>27</v>
      </c>
      <c r="K28" s="116">
        <f>IF(ISNUMBER(SEARCH('Карта учёта'!$B$17,Расходка[[#This Row],[Наименование расходного материала]])),MAX($K$1:K27)+1,0)</f>
        <v>0</v>
      </c>
      <c r="L28" s="116">
        <f>IF(ISNUMBER(SEARCH('Карта учёта'!$B$18,Расходка[[#This Row],[Наименование расходного материала]])),MAX($L$1:L27)+1,0)</f>
        <v>27</v>
      </c>
      <c r="M28" s="116">
        <f>IF(ISNUMBER(SEARCH('Карта учёта'!$B$20,Расходка[[#This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>Gaia Second</v>
      </c>
      <c r="W28" s="115" t="str">
        <f>IFERROR(INDEX(Расходка[Наименование расходного материала],MATCH(Расходка[[#This Row],[№]],Поиск_расходки[Индекс6],0)),"")</f>
        <v>Gaia Second</v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>Gaia Second</v>
      </c>
      <c r="Z28" s="115" t="str">
        <f>IFERROR(INDEX(Расходка[Наименование расходного материала],MATCH(Расходка[[#This Row],[№]],Поиск_расходки[Индекс9],0)),"")</f>
        <v>Gaia Second</v>
      </c>
      <c r="AA28" s="115" t="str">
        <f>IFERROR(INDEX(Расходка[Наименование расходного материала],MATCH(Расходка[[#This Row],[№]],Поиск_расходки[Индекс10],0)),"")</f>
        <v>Gaia Second</v>
      </c>
      <c r="AB28" s="115" t="str">
        <f>IFERROR(INDEX(Расходка[Наименование расходного материала],MATCH(Расходка[[#This Row],[№]],Поиск_расходки[Индекс11],0)),"")</f>
        <v>Gaia Second</v>
      </c>
      <c r="AC28" s="115" t="str">
        <f>IFERROR(INDEX(Расходка[Наименование расходного материала],MATCH(Расходка[[#This Row],[№]],Поиск_расходки[Индекс12],0)),"")</f>
        <v>Gaia Second</v>
      </c>
      <c r="AD28" s="115" t="str">
        <f>IFERROR(INDEX(Расходка[Наименование расходного материала],MATCH(Расходка[[#This Row],[№]],Поиск_расходки[Индекс13],0)),"")</f>
        <v>Gaia Second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s="1" t="s">
        <v>372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учёта'!$B$21,Расходка[[#This Row],[Наименование расходного материала]])),MAX($I$1:I28)+1,0)</f>
        <v>28</v>
      </c>
      <c r="J29" s="116">
        <f>IF(ISNUMBER(SEARCH('Карта учёта'!$B$19,Расходка[[#This Row],[Наименование расходного материала]])),MAX($J$1:J28)+1,0)</f>
        <v>28</v>
      </c>
      <c r="K29" s="116">
        <f>IF(ISNUMBER(SEARCH('Карта учёта'!$B$17,Расходка[[#This Row],[Наименование расходного материала]])),MAX($K$1:K28)+1,0)</f>
        <v>0</v>
      </c>
      <c r="L29" s="116">
        <f>IF(ISNUMBER(SEARCH('Карта учёта'!$B$18,Расходка[[#This Row],[Наименование расходного материала]])),MAX($L$1:L28)+1,0)</f>
        <v>28</v>
      </c>
      <c r="M29" s="116">
        <f>IF(ISNUMBER(SEARCH('Карта учёта'!$B$20,Расходка[[#This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>Gaia Third</v>
      </c>
      <c r="W29" s="115" t="str">
        <f>IFERROR(INDEX(Расходка[Наименование расходного материала],MATCH(Расходка[[#This Row],[№]],Поиск_расходки[Индекс6],0)),"")</f>
        <v>Gaia Third</v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>Gaia Third</v>
      </c>
      <c r="Z29" s="115" t="str">
        <f>IFERROR(INDEX(Расходка[Наименование расходного материала],MATCH(Расходка[[#This Row],[№]],Поиск_расходки[Индекс9],0)),"")</f>
        <v>Gaia Third</v>
      </c>
      <c r="AA29" s="115" t="str">
        <f>IFERROR(INDEX(Расходка[Наименование расходного материала],MATCH(Расходка[[#This Row],[№]],Поиск_расходки[Индекс10],0)),"")</f>
        <v>Gaia Third</v>
      </c>
      <c r="AB29" s="115" t="str">
        <f>IFERROR(INDEX(Расходка[Наименование расходного материала],MATCH(Расходка[[#This Row],[№]],Поиск_расходки[Индекс11],0)),"")</f>
        <v>Gaia Third</v>
      </c>
      <c r="AC29" s="115" t="str">
        <f>IFERROR(INDEX(Расходка[Наименование расходного материала],MATCH(Расходка[[#This Row],[№]],Поиск_расходки[Индекс12],0)),"")</f>
        <v>Gaia Third</v>
      </c>
      <c r="AD29" s="115" t="str">
        <f>IFERROR(INDEX(Расходка[Наименование расходного материала],MATCH(Расходка[[#This Row],[№]],Поиск_расходки[Индекс13],0)),"")</f>
        <v>Gaia Third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s="1" t="s">
        <v>322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учёта'!$B$21,Расходка[[#This Row],[Наименование расходного материала]])),MAX($I$1:I29)+1,0)</f>
        <v>29</v>
      </c>
      <c r="J30" s="116">
        <f>IF(ISNUMBER(SEARCH('Карта учёта'!$B$19,Расходка[[#This Row],[Наименование расходного материала]])),MAX($J$1:J29)+1,0)</f>
        <v>29</v>
      </c>
      <c r="K30" s="116">
        <f>IF(ISNUMBER(SEARCH('Карта учёта'!$B$17,Расходка[[#This Row],[Наименование расходного материала]])),MAX($K$1:K29)+1,0)</f>
        <v>0</v>
      </c>
      <c r="L30" s="116">
        <f>IF(ISNUMBER(SEARCH('Карта учёта'!$B$18,Расходка[[#This Row],[Наименование расходного материала]])),MAX($L$1:L29)+1,0)</f>
        <v>29</v>
      </c>
      <c r="M30" s="116">
        <f>IF(ISNUMBER(SEARCH('Карта учёта'!$B$20,Расходка[[#This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>Intuition</v>
      </c>
      <c r="W30" s="115" t="str">
        <f>IFERROR(INDEX(Расходка[Наименование расходного материала],MATCH(Расходка[[#This Row],[№]],Поиск_расходки[Индекс6],0)),"")</f>
        <v>Intuition</v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>Intuition</v>
      </c>
      <c r="Z30" s="115" t="str">
        <f>IFERROR(INDEX(Расходка[Наименование расходного материала],MATCH(Расходка[[#This Row],[№]],Поиск_расходки[Индекс9],0)),"")</f>
        <v>Intuition</v>
      </c>
      <c r="AA30" s="115" t="str">
        <f>IFERROR(INDEX(Расходка[Наименование расходного материала],MATCH(Расходка[[#This Row],[№]],Поиск_расходки[Индекс10],0)),"")</f>
        <v>Intuition</v>
      </c>
      <c r="AB30" s="115" t="str">
        <f>IFERROR(INDEX(Расходка[Наименование расходного материала],MATCH(Расходка[[#This Row],[№]],Поиск_расходки[Индекс11],0)),"")</f>
        <v>Intuition</v>
      </c>
      <c r="AC30" s="115" t="str">
        <f>IFERROR(INDEX(Расходка[Наименование расходного материала],MATCH(Расходка[[#This Row],[№]],Поиск_расходки[Индекс12],0)),"")</f>
        <v>Intuition</v>
      </c>
      <c r="AD30" s="115" t="str">
        <f>IFERROR(INDEX(Расходка[Наименование расходного материала],MATCH(Расходка[[#This Row],[№]],Поиск_расходки[Индекс13],0)),"")</f>
        <v>Intuition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t="s">
        <v>318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учёта'!$B$21,Расходка[[#This Row],[Наименование расходного материала]])),MAX($I$1:I30)+1,0)</f>
        <v>30</v>
      </c>
      <c r="J31" s="116">
        <f>IF(ISNUMBER(SEARCH('Карта учёта'!$B$19,Расходка[[#This Row],[Наименование расходного материала]])),MAX($J$1:J30)+1,0)</f>
        <v>30</v>
      </c>
      <c r="K31" s="116">
        <f>IF(ISNUMBER(SEARCH('Карта учёта'!$B$17,Расходка[[#This Row],[Наименование расходного материала]])),MAX($K$1:K30)+1,0)</f>
        <v>0</v>
      </c>
      <c r="L31" s="116">
        <f>IF(ISNUMBER(SEARCH('Карта учёта'!$B$18,Расходка[[#This Row],[Наименование расходного материала]])),MAX($L$1:L30)+1,0)</f>
        <v>30</v>
      </c>
      <c r="M31" s="116">
        <f>IF(ISNUMBER(SEARCH('Карта учёта'!$B$20,Расходка[[#This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>ProVia 3 Hydro-Track®</v>
      </c>
      <c r="W31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1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1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1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1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1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t="s">
        <v>319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учёта'!$B$21,Расходка[[#This Row],[Наименование расходного материала]])),MAX($I$1:I31)+1,0)</f>
        <v>31</v>
      </c>
      <c r="J32" s="116">
        <f>IF(ISNUMBER(SEARCH('Карта учёта'!$B$19,Расходка[[#This Row],[Наименование расходного материала]])),MAX($J$1:J31)+1,0)</f>
        <v>31</v>
      </c>
      <c r="K32" s="116">
        <f>IF(ISNUMBER(SEARCH('Карта учёта'!$B$17,Расходка[[#This Row],[Наименование расходного материала]])),MAX($K$1:K31)+1,0)</f>
        <v>0</v>
      </c>
      <c r="L32" s="116">
        <f>IF(ISNUMBER(SEARCH('Карта учёта'!$B$18,Расходка[[#This Row],[Наименование расходного материала]])),MAX($L$1:L31)+1,0)</f>
        <v>31</v>
      </c>
      <c r="M32" s="116">
        <f>IF(ISNUMBER(SEARCH('Карта учёта'!$B$20,Расходка[[#This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>ProVia 6 Hydro-Track®</v>
      </c>
      <c r="W32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2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2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2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2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2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t="s">
        <v>320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учёта'!$B$21,Расходка[[#This Row],[Наименование расходного материала]])),MAX($I$1:I32)+1,0)</f>
        <v>32</v>
      </c>
      <c r="J33" s="116">
        <f>IF(ISNUMBER(SEARCH('Карта учёта'!$B$19,Расходка[[#This Row],[Наименование расходного материала]])),MAX($J$1:J32)+1,0)</f>
        <v>32</v>
      </c>
      <c r="K33" s="116">
        <f>IF(ISNUMBER(SEARCH('Карта учёта'!$B$17,Расходка[[#This Row],[Наименование расходного материала]])),MAX($K$1:K32)+1,0)</f>
        <v>0</v>
      </c>
      <c r="L33" s="116">
        <f>IF(ISNUMBER(SEARCH('Карта учёта'!$B$18,Расходка[[#This Row],[Наименование расходного материала]])),MAX($L$1:L32)+1,0)</f>
        <v>32</v>
      </c>
      <c r="M33" s="116">
        <f>IF(ISNUMBER(SEARCH('Карта учёта'!$B$20,Расходка[[#This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>ProVia 9 Hydro-Track®</v>
      </c>
      <c r="W33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3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3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3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3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3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316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учёта'!$B$21,Расходка[[#This Row],[Наименование расходного материала]])),MAX($I$1:I33)+1,0)</f>
        <v>33</v>
      </c>
      <c r="J34" s="116">
        <f>IF(ISNUMBER(SEARCH('Карта учёта'!$B$19,Расходка[[#This Row],[Наименование расходного материала]])),MAX($J$1:J33)+1,0)</f>
        <v>33</v>
      </c>
      <c r="K34" s="116">
        <f>IF(ISNUMBER(SEARCH('Карта учёта'!$B$17,Расходка[[#This Row],[Наименование расходного материала]])),MAX($K$1:K33)+1,0)</f>
        <v>0</v>
      </c>
      <c r="L34" s="116">
        <f>IF(ISNUMBER(SEARCH('Карта учёта'!$B$18,Расходка[[#This Row],[Наименование расходного материала]])),MAX($L$1:L33)+1,0)</f>
        <v>33</v>
      </c>
      <c r="M34" s="116">
        <f>IF(ISNUMBER(SEARCH('Карта учёта'!$B$20,Расходка[[#This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>Rinato</v>
      </c>
      <c r="W34" s="115" t="str">
        <f>IFERROR(INDEX(Расходка[Наименование расходного материала],MATCH(Расходка[[#This Row],[№]],Поиск_расходки[Индекс6],0)),"")</f>
        <v>Rinato</v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>Rinato</v>
      </c>
      <c r="Z34" s="115" t="str">
        <f>IFERROR(INDEX(Расходка[Наименование расходного материала],MATCH(Расходка[[#This Row],[№]],Поиск_расходки[Индекс9],0)),"")</f>
        <v>Rinato</v>
      </c>
      <c r="AA34" s="115" t="str">
        <f>IFERROR(INDEX(Расходка[Наименование расходного материала],MATCH(Расходка[[#This Row],[№]],Поиск_расходки[Индекс10],0)),"")</f>
        <v>Rinato</v>
      </c>
      <c r="AB34" s="115" t="str">
        <f>IFERROR(INDEX(Расходка[Наименование расходного материала],MATCH(Расходка[[#This Row],[№]],Поиск_расходки[Индекс11],0)),"")</f>
        <v>Rinato</v>
      </c>
      <c r="AC34" s="115" t="str">
        <f>IFERROR(INDEX(Расходка[Наименование расходного материала],MATCH(Расходка[[#This Row],[№]],Поиск_расходки[Индекс12],0)),"")</f>
        <v>Rinato</v>
      </c>
      <c r="AD34" s="115" t="str">
        <f>IFERROR(INDEX(Расходка[Наименование расходного материала],MATCH(Расходка[[#This Row],[№]],Поиск_расходки[Индекс13],0)),"")</f>
        <v>Rinato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s="1" t="s">
        <v>353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учёта'!$B$21,Расходка[[#This Row],[Наименование расходного материала]])),MAX($I$1:I34)+1,0)</f>
        <v>34</v>
      </c>
      <c r="J35" s="116">
        <f>IF(ISNUMBER(SEARCH('Карта учёта'!$B$19,Расходка[[#This Row],[Наименование расходного материала]])),MAX($J$1:J34)+1,0)</f>
        <v>34</v>
      </c>
      <c r="K35" s="116">
        <f>IF(ISNUMBER(SEARCH('Карта учёта'!$B$17,Расходка[[#This Row],[Наименование расходного материала]])),MAX($K$1:K34)+1,0)</f>
        <v>0</v>
      </c>
      <c r="L35" s="116">
        <f>IF(ISNUMBER(SEARCH('Карта учёта'!$B$18,Расходка[[#This Row],[Наименование расходного материала]])),MAX($L$1:L34)+1,0)</f>
        <v>34</v>
      </c>
      <c r="M35" s="116">
        <f>IF(ISNUMBER(SEARCH('Карта учёта'!$B$20,Расходка[[#This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>Runthrough NS (Floppy)</v>
      </c>
      <c r="W35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5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5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5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5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5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s="1" t="s">
        <v>361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учёта'!$B$21,Расходка[[#This Row],[Наименование расходного материала]])),MAX($I$1:I35)+1,0)</f>
        <v>35</v>
      </c>
      <c r="J36" s="116">
        <f>IF(ISNUMBER(SEARCH('Карта учёта'!$B$19,Расходка[[#This Row],[Наименование расходного материала]])),MAX($J$1:J35)+1,0)</f>
        <v>35</v>
      </c>
      <c r="K36" s="116">
        <f>IF(ISNUMBER(SEARCH('Карта учёта'!$B$17,Расходка[[#This Row],[Наименование расходного материала]])),MAX($K$1:K35)+1,0)</f>
        <v>0</v>
      </c>
      <c r="L36" s="116">
        <f>IF(ISNUMBER(SEARCH('Карта учёта'!$B$18,Расходка[[#This Row],[Наименование расходного материала]])),MAX($L$1:L35)+1,0)</f>
        <v>35</v>
      </c>
      <c r="M36" s="116">
        <f>IF(ISNUMBER(SEARCH('Карта учёта'!$B$20,Расходка[[#This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>Runthrough NS Hypercoat</v>
      </c>
      <c r="W36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6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6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6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6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6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s="1" t="s">
        <v>360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учёта'!$B$21,Расходка[[#This Row],[Наименование расходного материала]])),MAX($I$1:I36)+1,0)</f>
        <v>36</v>
      </c>
      <c r="J37" s="116">
        <f>IF(ISNUMBER(SEARCH('Карта учёта'!$B$19,Расходка[[#This Row],[Наименование расходного материала]])),MAX($J$1:J36)+1,0)</f>
        <v>36</v>
      </c>
      <c r="K37" s="116">
        <f>IF(ISNUMBER(SEARCH('Карта учёта'!$B$17,Расходка[[#This Row],[Наименование расходного материала]])),MAX($K$1:K36)+1,0)</f>
        <v>0</v>
      </c>
      <c r="L37" s="116">
        <f>IF(ISNUMBER(SEARCH('Карта учёта'!$B$18,Расходка[[#This Row],[Наименование расходного материала]])),MAX($L$1:L36)+1,0)</f>
        <v>36</v>
      </c>
      <c r="M37" s="116">
        <f>IF(ISNUMBER(SEARCH('Карта учёта'!$B$20,Расходка[[#This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>Runthrough NS Intermediate</v>
      </c>
      <c r="W37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7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7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7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7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7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t="s">
        <v>315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учёта'!$B$21,Расходка[[#This Row],[Наименование расходного материала]])),MAX($I$1:I37)+1,0)</f>
        <v>37</v>
      </c>
      <c r="J38" s="116">
        <f>IF(ISNUMBER(SEARCH('Карта учёта'!$B$19,Расходка[[#This Row],[Наименование расходного материала]])),MAX($J$1:J37)+1,0)</f>
        <v>37</v>
      </c>
      <c r="K38" s="116">
        <f>IF(ISNUMBER(SEARCH('Карта учёта'!$B$17,Расходка[[#This Row],[Наименование расходного материала]])),MAX($K$1:K37)+1,0)</f>
        <v>0</v>
      </c>
      <c r="L38" s="116">
        <f>IF(ISNUMBER(SEARCH('Карта учёта'!$B$18,Расходка[[#This Row],[Наименование расходного материала]])),MAX($L$1:L37)+1,0)</f>
        <v>37</v>
      </c>
      <c r="M38" s="116">
        <f>IF(ISNUMBER(SEARCH('Карта учёта'!$B$20,Расходка[[#This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>Sion</v>
      </c>
      <c r="W38" s="115" t="str">
        <f>IFERROR(INDEX(Расходка[Наименование расходного материала],MATCH(Расходка[[#This Row],[№]],Поиск_расходки[Индекс6],0)),"")</f>
        <v>Sion</v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>Sion</v>
      </c>
      <c r="Z38" s="115" t="str">
        <f>IFERROR(INDEX(Расходка[Наименование расходного материала],MATCH(Расходка[[#This Row],[№]],Поиск_расходки[Индекс9],0)),"")</f>
        <v>Sion</v>
      </c>
      <c r="AA38" s="115" t="str">
        <f>IFERROR(INDEX(Расходка[Наименование расходного материала],MATCH(Расходка[[#This Row],[№]],Поиск_расходки[Индекс10],0)),"")</f>
        <v>Sion</v>
      </c>
      <c r="AB38" s="115" t="str">
        <f>IFERROR(INDEX(Расходка[Наименование расходного материала],MATCH(Расходка[[#This Row],[№]],Поиск_расходки[Индекс11],0)),"")</f>
        <v>Sion</v>
      </c>
      <c r="AC38" s="115" t="str">
        <f>IFERROR(INDEX(Расходка[Наименование расходного материала],MATCH(Расходка[[#This Row],[№]],Поиск_расходки[Индекс12],0)),"")</f>
        <v>Sion</v>
      </c>
      <c r="AD38" s="115" t="str">
        <f>IFERROR(INDEX(Расходка[Наименование расходного материала],MATCH(Расходка[[#This Row],[№]],Поиск_расходки[Индекс13],0)),"")</f>
        <v>Sion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t="s">
        <v>380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учёта'!$B$21,Расходка[[#This Row],[Наименование расходного материала]])),MAX($I$1:I38)+1,0)</f>
        <v>38</v>
      </c>
      <c r="J39" s="116">
        <f>IF(ISNUMBER(SEARCH('Карта учёта'!$B$19,Расходка[[#This Row],[Наименование расходного материала]])),MAX($J$1:J38)+1,0)</f>
        <v>38</v>
      </c>
      <c r="K39" s="116">
        <f>IF(ISNUMBER(SEARCH('Карта учёта'!$B$17,Расходка[[#This Row],[Наименование расходного материала]])),MAX($K$1:K38)+1,0)</f>
        <v>0</v>
      </c>
      <c r="L39" s="116">
        <f>IF(ISNUMBER(SEARCH('Карта учёта'!$B$18,Расходка[[#This Row],[Наименование расходного материала]])),MAX($L$1:L38)+1,0)</f>
        <v>38</v>
      </c>
      <c r="M39" s="116">
        <f>IF(ISNUMBER(SEARCH('Карта учёта'!$B$20,Расходка[[#This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>Sion Black</v>
      </c>
      <c r="W39" s="115" t="str">
        <f>IFERROR(INDEX(Расходка[Наименование расходного материала],MATCH(Расходка[[#This Row],[№]],Поиск_расходки[Индекс6],0)),"")</f>
        <v>Sion Black</v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>Sion Black</v>
      </c>
      <c r="Z39" s="115" t="str">
        <f>IFERROR(INDEX(Расходка[Наименование расходного материала],MATCH(Расходка[[#This Row],[№]],Поиск_расходки[Индекс9],0)),"")</f>
        <v>Sion Black</v>
      </c>
      <c r="AA39" s="115" t="str">
        <f>IFERROR(INDEX(Расходка[Наименование расходного материала],MATCH(Расходка[[#This Row],[№]],Поиск_расходки[Индекс10],0)),"")</f>
        <v>Sion Black</v>
      </c>
      <c r="AB39" s="115" t="str">
        <f>IFERROR(INDEX(Расходка[Наименование расходного материала],MATCH(Расходка[[#This Row],[№]],Поиск_расходки[Индекс11],0)),"")</f>
        <v>Sion Black</v>
      </c>
      <c r="AC39" s="115" t="str">
        <f>IFERROR(INDEX(Расходка[Наименование расходного материала],MATCH(Расходка[[#This Row],[№]],Поиск_расходки[Индекс12],0)),"")</f>
        <v>Sion Black</v>
      </c>
      <c r="AD39" s="115" t="str">
        <f>IFERROR(INDEX(Расходка[Наименование расходного материала],MATCH(Расходка[[#This Row],[№]],Поиск_расходки[Индекс13],0)),"")</f>
        <v>Sion Black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375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учёта'!$B$21,Расходка[[#This Row],[Наименование расходного материала]])),MAX($I$1:I39)+1,0)</f>
        <v>39</v>
      </c>
      <c r="J40" s="116">
        <f>IF(ISNUMBER(SEARCH('Карта учёта'!$B$19,Расходка[[#This Row],[Наименование расходного материала]])),MAX($J$1:J39)+1,0)</f>
        <v>39</v>
      </c>
      <c r="K40" s="116">
        <f>IF(ISNUMBER(SEARCH('Карта учёта'!$B$17,Расходка[[#This Row],[Наименование расходного материала]])),MAX($K$1:K39)+1,0)</f>
        <v>0</v>
      </c>
      <c r="L40" s="116">
        <f>IF(ISNUMBER(SEARCH('Карта учёта'!$B$18,Расходка[[#This Row],[Наименование расходного материала]])),MAX($L$1:L39)+1,0)</f>
        <v>39</v>
      </c>
      <c r="M40" s="116">
        <f>IF(ISNUMBER(SEARCH('Карта учёта'!$B$20,Расходка[[#This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>Sion Blue</v>
      </c>
      <c r="W40" s="115" t="str">
        <f>IFERROR(INDEX(Расходка[Наименование расходного материала],MATCH(Расходка[[#This Row],[№]],Поиск_расходки[Индекс6],0)),"")</f>
        <v>Sion Blue</v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>Sion Blue</v>
      </c>
      <c r="Z40" s="115" t="str">
        <f>IFERROR(INDEX(Расходка[Наименование расходного материала],MATCH(Расходка[[#This Row],[№]],Поиск_расходки[Индекс9],0)),"")</f>
        <v>Sion Blue</v>
      </c>
      <c r="AA40" s="115" t="str">
        <f>IFERROR(INDEX(Расходка[Наименование расходного материала],MATCH(Расходка[[#This Row],[№]],Поиск_расходки[Индекс10],0)),"")</f>
        <v>Sion Blue</v>
      </c>
      <c r="AB40" s="115" t="str">
        <f>IFERROR(INDEX(Расходка[Наименование расходного материала],MATCH(Расходка[[#This Row],[№]],Поиск_расходки[Индекс11],0)),"")</f>
        <v>Sion Blue</v>
      </c>
      <c r="AC40" s="115" t="str">
        <f>IFERROR(INDEX(Расходка[Наименование расходного материала],MATCH(Расходка[[#This Row],[№]],Поиск_расходки[Индекс12],0)),"")</f>
        <v>Sion Blue</v>
      </c>
      <c r="AD40" s="115" t="str">
        <f>IFERROR(INDEX(Расходка[Наименование расходного материала],MATCH(Расходка[[#This Row],[№]],Поиск_расходки[Индекс13],0)),"")</f>
        <v>Sion Blue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317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учёта'!$B$21,Расходка[[#This Row],[Наименование расходного материала]])),MAX($I$1:I40)+1,0)</f>
        <v>40</v>
      </c>
      <c r="J41" s="116">
        <f>IF(ISNUMBER(SEARCH('Карта учёта'!$B$19,Расходка[[#This Row],[Наименование расходного материала]])),MAX($J$1:J40)+1,0)</f>
        <v>40</v>
      </c>
      <c r="K41" s="116">
        <f>IF(ISNUMBER(SEARCH('Карта учёта'!$B$17,Расходка[[#This Row],[Наименование расходного материала]])),MAX($K$1:K40)+1,0)</f>
        <v>0</v>
      </c>
      <c r="L41" s="116">
        <f>IF(ISNUMBER(SEARCH('Карта учёта'!$B$18,Расходка[[#This Row],[Наименование расходного материала]])),MAX($L$1:L40)+1,0)</f>
        <v>40</v>
      </c>
      <c r="M41" s="116">
        <f>IF(ISNUMBER(SEARCH('Карта учёта'!$B$20,Расходка[[#This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>Thunder</v>
      </c>
      <c r="W41" s="115" t="str">
        <f>IFERROR(INDEX(Расходка[Наименование расходного материала],MATCH(Расходка[[#This Row],[№]],Поиск_расходки[Индекс6],0)),"")</f>
        <v>Thunder</v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>Thunder</v>
      </c>
      <c r="Z41" s="115" t="str">
        <f>IFERROR(INDEX(Расходка[Наименование расходного материала],MATCH(Расходка[[#This Row],[№]],Поиск_расходки[Индекс9],0)),"")</f>
        <v>Thunder</v>
      </c>
      <c r="AA41" s="115" t="str">
        <f>IFERROR(INDEX(Расходка[Наименование расходного материала],MATCH(Расходка[[#This Row],[№]],Поиск_расходки[Индекс10],0)),"")</f>
        <v>Thunder</v>
      </c>
      <c r="AB41" s="115" t="str">
        <f>IFERROR(INDEX(Расходка[Наименование расходного материала],MATCH(Расходка[[#This Row],[№]],Поиск_расходки[Индекс11],0)),"")</f>
        <v>Thunder</v>
      </c>
      <c r="AC41" s="115" t="str">
        <f>IFERROR(INDEX(Расходка[Наименование расходного материала],MATCH(Расходка[[#This Row],[№]],Поиск_расходки[Индекс12],0)),"")</f>
        <v>Thunder</v>
      </c>
      <c r="AD41" s="115" t="str">
        <f>IFERROR(INDEX(Расходка[Наименование расходного материала],MATCH(Расходка[[#This Row],[№]],Поиск_расходки[Индекс13],0)),"")</f>
        <v>Thunder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362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учёта'!$B$21,Расходка[[#This Row],[Наименование расходного материала]])),MAX($I$1:I41)+1,0)</f>
        <v>41</v>
      </c>
      <c r="J42" s="116">
        <f>IF(ISNUMBER(SEARCH('Карта учёта'!$B$19,Расходка[[#This Row],[Наименование расходного материала]])),MAX($J$1:J41)+1,0)</f>
        <v>41</v>
      </c>
      <c r="K42" s="116">
        <f>IF(ISNUMBER(SEARCH('Карта учёта'!$B$17,Расходка[[#This Row],[Наименование расходного материала]])),MAX($K$1:K41)+1,0)</f>
        <v>0</v>
      </c>
      <c r="L42" s="116">
        <f>IF(ISNUMBER(SEARCH('Карта учёта'!$B$18,Расходка[[#This Row],[Наименование расходного материала]])),MAX($L$1:L41)+1,0)</f>
        <v>41</v>
      </c>
      <c r="M42" s="116">
        <f>IF(ISNUMBER(SEARCH('Карта учёта'!$B$20,Расходка[[#This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>Whisper MS</v>
      </c>
      <c r="W42" s="115" t="str">
        <f>IFERROR(INDEX(Расходка[Наименование расходного материала],MATCH(Расходка[[#This Row],[№]],Поиск_расходки[Индекс6],0)),"")</f>
        <v>Whisper MS</v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>Whisper MS</v>
      </c>
      <c r="Z42" s="115" t="str">
        <f>IFERROR(INDEX(Расходка[Наименование расходного материала],MATCH(Расходка[[#This Row],[№]],Поиск_расходки[Индекс9],0)),"")</f>
        <v>Whisper MS</v>
      </c>
      <c r="AA42" s="115" t="str">
        <f>IFERROR(INDEX(Расходка[Наименование расходного материала],MATCH(Расходка[[#This Row],[№]],Поиск_расходки[Индекс10],0)),"")</f>
        <v>Whisper MS</v>
      </c>
      <c r="AB42" s="115" t="str">
        <f>IFERROR(INDEX(Расходка[Наименование расходного материала],MATCH(Расходка[[#This Row],[№]],Поиск_расходки[Индекс11],0)),"")</f>
        <v>Whisper MS</v>
      </c>
      <c r="AC42" s="115" t="str">
        <f>IFERROR(INDEX(Расходка[Наименование расходного материала],MATCH(Расходка[[#This Row],[№]],Поиск_расходки[Индекс12],0)),"")</f>
        <v>Whisper MS</v>
      </c>
      <c r="AD42" s="115" t="str">
        <f>IFERROR(INDEX(Расходка[Наименование расходного материала],MATCH(Расходка[[#This Row],[№]],Поиск_расходки[Индекс13],0)),"")</f>
        <v>Whisper MS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t="s">
        <v>363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учёта'!$B$21,Расходка[[#This Row],[Наименование расходного материала]])),MAX($I$1:I42)+1,0)</f>
        <v>42</v>
      </c>
      <c r="J43" s="116">
        <f>IF(ISNUMBER(SEARCH('Карта учёта'!$B$19,Расходка[[#This Row],[Наименование расходного материала]])),MAX($J$1:J42)+1,0)</f>
        <v>42</v>
      </c>
      <c r="K43" s="116">
        <f>IF(ISNUMBER(SEARCH('Карта учёта'!$B$17,Расходка[[#This Row],[Наименование расходного материала]])),MAX($K$1:K42)+1,0)</f>
        <v>0</v>
      </c>
      <c r="L43" s="116">
        <f>IF(ISNUMBER(SEARCH('Карта учёта'!$B$18,Расходка[[#This Row],[Наименование расходного материала]])),MAX($L$1:L42)+1,0)</f>
        <v>42</v>
      </c>
      <c r="M43" s="116">
        <f>IF(ISNUMBER(SEARCH('Карта учёта'!$B$20,Расходка[[#This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>Winn 200T</v>
      </c>
      <c r="W43" s="115" t="str">
        <f>IFERROR(INDEX(Расходка[Наименование расходного материала],MATCH(Расходка[[#This Row],[№]],Поиск_расходки[Индекс6],0)),"")</f>
        <v>Winn 200T</v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>Winn 200T</v>
      </c>
      <c r="Z43" s="115" t="str">
        <f>IFERROR(INDEX(Расходка[Наименование расходного материала],MATCH(Расходка[[#This Row],[№]],Поиск_расходки[Индекс9],0)),"")</f>
        <v>Winn 200T</v>
      </c>
      <c r="AA43" s="115" t="str">
        <f>IFERROR(INDEX(Расходка[Наименование расходного материала],MATCH(Расходка[[#This Row],[№]],Поиск_расходки[Индекс10],0)),"")</f>
        <v>Winn 200T</v>
      </c>
      <c r="AB43" s="115" t="str">
        <f>IFERROR(INDEX(Расходка[Наименование расходного материала],MATCH(Расходка[[#This Row],[№]],Поиск_расходки[Индекс11],0)),"")</f>
        <v>Winn 200T</v>
      </c>
      <c r="AC43" s="115" t="str">
        <f>IFERROR(INDEX(Расходка[Наименование расходного материала],MATCH(Расходка[[#This Row],[№]],Поиск_расходки[Индекс12],0)),"")</f>
        <v>Winn 200T</v>
      </c>
      <c r="AD43" s="115" t="str">
        <f>IFERROR(INDEX(Расходка[Наименование расходного материала],MATCH(Расходка[[#This Row],[№]],Поиск_расходки[Индекс13],0)),"")</f>
        <v>Winn 200T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517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1</v>
      </c>
      <c r="I44" s="116">
        <f>IF(ISNUMBER(SEARCH('Карта учёта'!$B$21,Расходка[[#This Row],[Наименование расходного материала]])),MAX($I$1:I43)+1,0)</f>
        <v>43</v>
      </c>
      <c r="J44" s="116">
        <f>IF(ISNUMBER(SEARCH('Карта учёта'!$B$19,Расходка[[#This Row],[Наименование расходного материала]])),MAX($J$1:J43)+1,0)</f>
        <v>43</v>
      </c>
      <c r="K44" s="116">
        <f>IF(ISNUMBER(SEARCH('Карта учёта'!$B$17,Расходка[[#This Row],[Наименование расходного материала]])),MAX($K$1:K43)+1,0)</f>
        <v>0</v>
      </c>
      <c r="L44" s="116">
        <f>IF(ISNUMBER(SEARCH('Карта учёта'!$B$18,Расходка[[#This Row],[Наименование расходного материала]])),MAX($L$1:L43)+1,0)</f>
        <v>43</v>
      </c>
      <c r="M44" s="116">
        <f>IF(ISNUMBER(SEARCH('Карта учёта'!$B$20,Расходка[[#This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>Проводник коронарный  0,8g, Angioline</v>
      </c>
      <c r="W44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4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4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4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4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4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346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учёта'!$B$21,Расходка[[#This Row],[Наименование расходного материала]])),MAX($I$1:I44)+1,0)</f>
        <v>44</v>
      </c>
      <c r="J45" s="116">
        <f>IF(ISNUMBER(SEARCH('Карта учёта'!$B$19,Расходка[[#This Row],[Наименование расходного материала]])),MAX($J$1:J44)+1,0)</f>
        <v>44</v>
      </c>
      <c r="K45" s="116">
        <f>IF(ISNUMBER(SEARCH('Карта учёта'!$B$17,Расходка[[#This Row],[Наименование расходного материала]])),MAX($K$1:K44)+1,0)</f>
        <v>0</v>
      </c>
      <c r="L45" s="116">
        <f>IF(ISNUMBER(SEARCH('Карта учёта'!$B$18,Расходка[[#This Row],[Наименование расходного материала]])),MAX($L$1:L44)+1,0)</f>
        <v>44</v>
      </c>
      <c r="M45" s="116">
        <f>IF(ISNUMBER(SEARCH('Карта учёта'!$B$20,Расходка[[#This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>Проводник коронарный  1g, Angioline</v>
      </c>
      <c r="W45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5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5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5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5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5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96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учёта'!$B$21,Расходка[[#This Row],[Наименование расходного материала]])),MAX($I$1:I45)+1,0)</f>
        <v>45</v>
      </c>
      <c r="J46" s="116">
        <f>IF(ISNUMBER(SEARCH('Карта учёта'!$B$19,Расходка[[#This Row],[Наименование расходного материала]])),MAX($J$1:J45)+1,0)</f>
        <v>45</v>
      </c>
      <c r="K46" s="116">
        <f>IF(ISNUMBER(SEARCH('Карта учёта'!$B$17,Расходка[[#This Row],[Наименование расходного материала]])),MAX($K$1:K45)+1,0)</f>
        <v>0</v>
      </c>
      <c r="L46" s="116">
        <f>IF(ISNUMBER(SEARCH('Карта учёта'!$B$18,Расходка[[#This Row],[Наименование расходного материала]])),MAX($L$1:L45)+1,0)</f>
        <v>45</v>
      </c>
      <c r="M46" s="116">
        <f>IF(ISNUMBER(SEARCH('Карта учёта'!$B$20,Расходка[[#This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>Проводник коронарный  3g, Angioline</v>
      </c>
      <c r="W46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6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6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6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6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6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514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учёта'!$B$21,Расходка[[#This Row],[Наименование расходного материала]])),MAX($I$1:I46)+1,0)</f>
        <v>46</v>
      </c>
      <c r="J47" s="116">
        <f>IF(ISNUMBER(SEARCH('Карта учёта'!$B$19,Расходка[[#This Row],[Наименование расходного материала]])),MAX($J$1:J46)+1,0)</f>
        <v>46</v>
      </c>
      <c r="K47" s="116">
        <f>IF(ISNUMBER(SEARCH('Карта учёта'!$B$17,Расходка[[#This Row],[Наименование расходного материала]])),MAX($K$1:K46)+1,0)</f>
        <v>0</v>
      </c>
      <c r="L47" s="116">
        <f>IF(ISNUMBER(SEARCH('Карта учёта'!$B$18,Расходка[[#This Row],[Наименование расходного материала]])),MAX($L$1:L46)+1,0)</f>
        <v>46</v>
      </c>
      <c r="M47" s="116">
        <f>IF(ISNUMBER(SEARCH('Карта учёта'!$B$20,Расходка[[#This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>Lepu Medical Balancium</v>
      </c>
      <c r="W47" s="115" t="str">
        <f>IFERROR(INDEX(Расходка[Наименование расходного материала],MATCH(Расходка[[#This Row],[№]],Поиск_расходки[Индекс6],0)),"")</f>
        <v>Lepu Medical Balancium</v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>Lepu Medical Balancium</v>
      </c>
      <c r="Z47" s="115" t="str">
        <f>IFERROR(INDEX(Расходка[Наименование расходного материала],MATCH(Расходка[[#This Row],[№]],Поиск_расходки[Индекс9],0)),"")</f>
        <v>Lepu Medical Balancium</v>
      </c>
      <c r="AA47" s="115" t="str">
        <f>IFERROR(INDEX(Расходка[Наименование расходного материала],MATCH(Расходка[[#This Row],[№]],Поиск_расходки[Индекс10],0)),"")</f>
        <v>Lepu Medical Balancium</v>
      </c>
      <c r="AB47" s="115" t="str">
        <f>IFERROR(INDEX(Расходка[Наименование расходного материала],MATCH(Расходка[[#This Row],[№]],Поиск_расходки[Индекс11],0)),"")</f>
        <v>Lepu Medical Balancium</v>
      </c>
      <c r="AC47" s="115" t="str">
        <f>IFERROR(INDEX(Расходка[Наименование расходного материала],MATCH(Расходка[[#This Row],[№]],Поиск_расходки[Индекс12],0)),"")</f>
        <v>Lepu Medical Balancium</v>
      </c>
      <c r="AD47" s="115" t="str">
        <f>IFERROR(INDEX(Расходка[Наименование расходного материала],MATCH(Расходка[[#This Row],[№]],Поиск_расходки[Индекс13],0)),"")</f>
        <v>Lepu Medical Balancium</v>
      </c>
      <c r="AF47" s="4" t="s">
        <v>6</v>
      </c>
      <c r="AG47" s="4" t="s">
        <v>443</v>
      </c>
    </row>
    <row r="48" spans="1:33">
      <c r="A48">
        <v>47</v>
      </c>
      <c r="B48" t="s">
        <v>6</v>
      </c>
      <c r="C48" s="1" t="s">
        <v>278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учёта'!$B$21,Расходка[[#This Row],[Наименование расходного материала]])),MAX($I$1:I47)+1,0)</f>
        <v>47</v>
      </c>
      <c r="J48" s="116">
        <f>IF(ISNUMBER(SEARCH('Карта учёта'!$B$19,Расходка[[#This Row],[Наименование расходного материала]])),MAX($J$1:J47)+1,0)</f>
        <v>47</v>
      </c>
      <c r="K48" s="116">
        <f>IF(ISNUMBER(SEARCH('Карта учёта'!$B$17,Расходка[[#This Row],[Наименование расходного материала]])),MAX($K$1:K47)+1,0)</f>
        <v>0</v>
      </c>
      <c r="L48" s="116">
        <f>IF(ISNUMBER(SEARCH('Карта учёта'!$B$18,Расходка[[#This Row],[Наименование расходного материала]])),MAX($L$1:L47)+1,0)</f>
        <v>47</v>
      </c>
      <c r="M48" s="116">
        <f>IF(ISNUMBER(SEARCH('Карта учёта'!$B$20,Расходка[[#This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>BMS, Integtity</v>
      </c>
      <c r="W48" s="115" t="str">
        <f>IFERROR(INDEX(Расходка[Наименование расходного материала],MATCH(Расходка[[#This Row],[№]],Поиск_расходки[Индекс6],0)),"")</f>
        <v>BMS, Integtity</v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>BMS, Integtity</v>
      </c>
      <c r="Z48" s="115" t="str">
        <f>IFERROR(INDEX(Расходка[Наименование расходного материала],MATCH(Расходка[[#This Row],[№]],Поиск_расходки[Индекс9],0)),"")</f>
        <v>BMS, Integtity</v>
      </c>
      <c r="AA48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48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48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48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48" s="4" t="s">
        <v>6</v>
      </c>
      <c r="AG48" s="4" t="s">
        <v>444</v>
      </c>
    </row>
    <row r="49" spans="1:33">
      <c r="A49">
        <v>48</v>
      </c>
      <c r="B49" t="s">
        <v>6</v>
      </c>
      <c r="C49" s="158" t="s">
        <v>345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учёта'!$B$21,Расходка[[#This Row],[Наименование расходного материала]])),MAX($I$1:I48)+1,0)</f>
        <v>48</v>
      </c>
      <c r="J49" s="116">
        <f>IF(ISNUMBER(SEARCH('Карта учёта'!$B$19,Расходка[[#This Row],[Наименование расходного материала]])),MAX($J$1:J48)+1,0)</f>
        <v>48</v>
      </c>
      <c r="K49" s="116">
        <f>IF(ISNUMBER(SEARCH('Карта учёта'!$B$17,Расходка[[#This Row],[Наименование расходного материала]])),MAX($K$1:K48)+1,0)</f>
        <v>0</v>
      </c>
      <c r="L49" s="116">
        <f>IF(ISNUMBER(SEARCH('Карта учёта'!$B$18,Расходка[[#This Row],[Наименование расходного материала]])),MAX($L$1:L48)+1,0)</f>
        <v>48</v>
      </c>
      <c r="M49" s="116">
        <f>IF(ISNUMBER(SEARCH('Карта учёта'!$B$20,Расходка[[#This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>DES, Calipso</v>
      </c>
      <c r="W49" s="115" t="str">
        <f>IFERROR(INDEX(Расходка[Наименование расходного материала],MATCH(Расходка[[#This Row],[№]],Поиск_расходки[Индекс6],0)),"")</f>
        <v>DES, Calipso</v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>DES, Calipso</v>
      </c>
      <c r="Z49" s="115" t="str">
        <f>IFERROR(INDEX(Расходка[Наименование расходного материала],MATCH(Расходка[[#This Row],[№]],Поиск_расходки[Индекс9],0)),"")</f>
        <v>DES, Calipso</v>
      </c>
      <c r="AA49" s="115" t="str">
        <f>IFERROR(INDEX(Расходка[Наименование расходного материала],MATCH(Расходка[[#This Row],[№]],Поиск_расходки[Индекс10],0)),"")</f>
        <v>DES, Calipso</v>
      </c>
      <c r="AB49" s="115" t="str">
        <f>IFERROR(INDEX(Расходка[Наименование расходного материала],MATCH(Расходка[[#This Row],[№]],Поиск_расходки[Индекс11],0)),"")</f>
        <v>DES, Calipso</v>
      </c>
      <c r="AC49" s="115" t="str">
        <f>IFERROR(INDEX(Расходка[Наименование расходного материала],MATCH(Расходка[[#This Row],[№]],Поиск_расходки[Индекс12],0)),"")</f>
        <v>DES, Calipso</v>
      </c>
      <c r="AD49" s="115" t="str">
        <f>IFERROR(INDEX(Расходка[Наименование расходного материала],MATCH(Расходка[[#This Row],[№]],Поиск_расходки[Индекс13],0)),"")</f>
        <v>DES, Calipso</v>
      </c>
      <c r="AF49" s="4" t="s">
        <v>6</v>
      </c>
      <c r="AG49" s="4" t="s">
        <v>445</v>
      </c>
    </row>
    <row r="50" spans="1:33">
      <c r="A50">
        <v>49</v>
      </c>
      <c r="B50" t="s">
        <v>6</v>
      </c>
      <c r="C50" s="158" t="s">
        <v>344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учёта'!$B$21,Расходка[[#This Row],[Наименование расходного материала]])),MAX($I$1:I49)+1,0)</f>
        <v>49</v>
      </c>
      <c r="J50" s="116">
        <f>IF(ISNUMBER(SEARCH('Карта учёта'!$B$19,Расходка[[#This Row],[Наименование расходного материала]])),MAX($J$1:J49)+1,0)</f>
        <v>49</v>
      </c>
      <c r="K50" s="116">
        <f>IF(ISNUMBER(SEARCH('Карта учёта'!$B$17,Расходка[[#This Row],[Наименование расходного материала]])),MAX($K$1:K49)+1,0)</f>
        <v>0</v>
      </c>
      <c r="L50" s="116">
        <f>IF(ISNUMBER(SEARCH('Карта учёта'!$B$18,Расходка[[#This Row],[Наименование расходного материала]])),MAX($L$1:L49)+1,0)</f>
        <v>49</v>
      </c>
      <c r="M50" s="116">
        <f>IF(ISNUMBER(SEARCH('Карта учёта'!$B$20,Расходка[[#This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>DES, NanoMed</v>
      </c>
      <c r="W50" s="115" t="str">
        <f>IFERROR(INDEX(Расходка[Наименование расходного материала],MATCH(Расходка[[#This Row],[№]],Поиск_расходки[Индекс6],0)),"")</f>
        <v>DES, NanoMed</v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>DES, NanoMed</v>
      </c>
      <c r="Z50" s="115" t="str">
        <f>IFERROR(INDEX(Расходка[Наименование расходного материала],MATCH(Расходка[[#This Row],[№]],Поиск_расходки[Индекс9],0)),"")</f>
        <v>DES, NanoMed</v>
      </c>
      <c r="AA50" s="115" t="str">
        <f>IFERROR(INDEX(Расходка[Наименование расходного материала],MATCH(Расходка[[#This Row],[№]],Поиск_расходки[Индекс10],0)),"")</f>
        <v>DES, NanoMed</v>
      </c>
      <c r="AB50" s="115" t="str">
        <f>IFERROR(INDEX(Расходка[Наименование расходного материала],MATCH(Расходка[[#This Row],[№]],Поиск_расходки[Индекс11],0)),"")</f>
        <v>DES, NanoMed</v>
      </c>
      <c r="AC50" s="115" t="str">
        <f>IFERROR(INDEX(Расходка[Наименование расходного материала],MATCH(Расходка[[#This Row],[№]],Поиск_расходки[Индекс12],0)),"")</f>
        <v>DES, NanoMed</v>
      </c>
      <c r="AD50" s="115" t="str">
        <f>IFERROR(INDEX(Расходка[Наименование расходного материала],MATCH(Расходка[[#This Row],[№]],Поиск_расходки[Индекс13],0)),"")</f>
        <v>DES, NanoMed</v>
      </c>
      <c r="AF50" s="4" t="s">
        <v>6</v>
      </c>
      <c r="AG50" s="4" t="s">
        <v>446</v>
      </c>
    </row>
    <row r="51" spans="1:33">
      <c r="A51">
        <v>50</v>
      </c>
      <c r="B51" t="s">
        <v>6</v>
      </c>
      <c r="C51" s="131" t="s">
        <v>323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учёта'!$B$21,Расходка[[#This Row],[Наименование расходного материала]])),MAX($I$1:I50)+1,0)</f>
        <v>50</v>
      </c>
      <c r="J51" s="116">
        <f>IF(ISNUMBER(SEARCH('Карта учёта'!$B$19,Расходка[[#This Row],[Наименование расходного материала]])),MAX($J$1:J50)+1,0)</f>
        <v>50</v>
      </c>
      <c r="K51" s="116">
        <f>IF(ISNUMBER(SEARCH('Карта учёта'!$B$17,Расходка[[#This Row],[Наименование расходного материала]])),MAX($K$1:K50)+1,0)</f>
        <v>1</v>
      </c>
      <c r="L51" s="116">
        <f>IF(ISNUMBER(SEARCH('Карта учёта'!$B$18,Расходка[[#This Row],[Наименование расходного материала]])),MAX($L$1:L50)+1,0)</f>
        <v>50</v>
      </c>
      <c r="M51" s="116">
        <f>IF(ISNUMBER(SEARCH('Карта учёта'!$B$20,Расходка[[#This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>DES, Resolute Integtity</v>
      </c>
      <c r="W51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1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1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1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1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1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t="s">
        <v>357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учёта'!$B$21,Расходка[[#This Row],[Наименование расходного материала]])),MAX($I$1:I51)+1,0)</f>
        <v>51</v>
      </c>
      <c r="J52" s="116">
        <f>IF(ISNUMBER(SEARCH('Карта учёта'!$B$19,Расходка[[#This Row],[Наименование расходного материала]])),MAX($J$1:J51)+1,0)</f>
        <v>51</v>
      </c>
      <c r="K52" s="116">
        <f>IF(ISNUMBER(SEARCH('Карта учёта'!$B$17,Расходка[[#This Row],[Наименование расходного материала]])),MAX($K$1:K51)+1,0)</f>
        <v>0</v>
      </c>
      <c r="L52" s="116">
        <f>IF(ISNUMBER(SEARCH('Карта учёта'!$B$18,Расходка[[#This Row],[Наименование расходного материала]])),MAX($L$1:L51)+1,0)</f>
        <v>51</v>
      </c>
      <c r="M52" s="116">
        <f>IF(ISNUMBER(SEARCH('Карта учёта'!$B$20,Расходка[[#This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>DES, Yukon Chrome PC</v>
      </c>
      <c r="W52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2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2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2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2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2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62" t="s">
        <v>388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учёта'!$B$21,Расходка[[#This Row],[Наименование расходного материала]])),MAX($I$1:I52)+1,0)</f>
        <v>52</v>
      </c>
      <c r="J53" s="116">
        <f>IF(ISNUMBER(SEARCH('Карта учёта'!$B$19,Расходка[[#This Row],[Наименование расходного материала]])),MAX($J$1:J52)+1,0)</f>
        <v>52</v>
      </c>
      <c r="K53" s="116">
        <f>IF(ISNUMBER(SEARCH('Карта учёта'!$B$17,Расходка[[#This Row],[Наименование расходного материала]])),MAX($K$1:K52)+1,0)</f>
        <v>0</v>
      </c>
      <c r="L53" s="116">
        <f>IF(ISNUMBER(SEARCH('Карта учёта'!$B$18,Расходка[[#This Row],[Наименование расходного материала]])),MAX($L$1:L52)+1,0)</f>
        <v>52</v>
      </c>
      <c r="M53" s="116">
        <f>IF(ISNUMBER(SEARCH('Карта учёта'!$B$20,Расходка[[#This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>DES, Firehawk</v>
      </c>
      <c r="W53" s="115" t="str">
        <f>IFERROR(INDEX(Расходка[Наименование расходного материала],MATCH(Расходка[[#This Row],[№]],Поиск_расходки[Индекс6],0)),"")</f>
        <v>DES, Firehawk</v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>DES, Firehawk</v>
      </c>
      <c r="Z53" s="115" t="str">
        <f>IFERROR(INDEX(Расходка[Наименование расходного материала],MATCH(Расходка[[#This Row],[№]],Поиск_расходки[Индекс9],0)),"")</f>
        <v>DES, Firehawk</v>
      </c>
      <c r="AA53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3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3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3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t="s">
        <v>387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учёта'!$B$21,Расходка[[#This Row],[Наименование расходного материала]])),MAX($I$1:I53)+1,0)</f>
        <v>53</v>
      </c>
      <c r="J54" s="116">
        <f>IF(ISNUMBER(SEARCH('Карта учёта'!$B$19,Расходка[[#This Row],[Наименование расходного материала]])),MAX($J$1:J53)+1,0)</f>
        <v>53</v>
      </c>
      <c r="K54" s="116">
        <f>IF(ISNUMBER(SEARCH('Карта учёта'!$B$17,Расходка[[#This Row],[Наименование расходного материала]])),MAX($K$1:K53)+1,0)</f>
        <v>0</v>
      </c>
      <c r="L54" s="116">
        <f>IF(ISNUMBER(SEARCH('Карта учёта'!$B$18,Расходка[[#This Row],[Наименование расходного материала]])),MAX($L$1:L53)+1,0)</f>
        <v>53</v>
      </c>
      <c r="M54" s="116">
        <f>IF(ISNUMBER(SEARCH('Карта учёта'!$B$20,Расходка[[#This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>DES, Resolute Onyx</v>
      </c>
      <c r="W54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4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4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4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4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4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t="s">
        <v>516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учёта'!$B$21,Расходка[[#This Row],[Наименование расходного материала]])),MAX($I$1:I54)+1,0)</f>
        <v>54</v>
      </c>
      <c r="J55" s="116">
        <f>IF(ISNUMBER(SEARCH('Карта учёта'!$B$19,Расходка[[#This Row],[Наименование расходного материала]])),MAX($J$1:J54)+1,0)</f>
        <v>54</v>
      </c>
      <c r="K55" s="116">
        <f>IF(ISNUMBER(SEARCH('Карта учёта'!$B$17,Расходка[[#This Row],[Наименование расходного материала]])),MAX($K$1:K54)+1,0)</f>
        <v>0</v>
      </c>
      <c r="L55" s="116">
        <f>IF(ISNUMBER(SEARCH('Карта учёта'!$B$18,Расходка[[#This Row],[Наименование расходного материала]])),MAX($L$1:L54)+1,0)</f>
        <v>54</v>
      </c>
      <c r="M55" s="116">
        <f>IF(ISNUMBER(SEARCH('Карта учёта'!$B$20,Расходка[[#This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>DES, Metafor</v>
      </c>
      <c r="W55" s="115" t="str">
        <f>IFERROR(INDEX(Расходка[Наименование расходного материала],MATCH(Расходка[[#This Row],[№]],Поиск_расходки[Индекс6],0)),"")</f>
        <v>DES, Metafor</v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>DES, Metafor</v>
      </c>
      <c r="Z55" s="115" t="str">
        <f>IFERROR(INDEX(Расходка[Наименование расходного материала],MATCH(Расходка[[#This Row],[№]],Поиск_расходки[Индекс9],0)),"")</f>
        <v>DES, Metafor</v>
      </c>
      <c r="AA55" s="115" t="str">
        <f>IFERROR(INDEX(Расходка[Наименование расходного материала],MATCH(Расходка[[#This Row],[№]],Поиск_расходки[Индекс10],0)),"")</f>
        <v>DES, Metafor</v>
      </c>
      <c r="AB55" s="115" t="str">
        <f>IFERROR(INDEX(Расходка[Наименование расходного материала],MATCH(Расходка[[#This Row],[№]],Поиск_расходки[Индекс11],0)),"")</f>
        <v>DES, Metafor</v>
      </c>
      <c r="AC55" s="115" t="str">
        <f>IFERROR(INDEX(Расходка[Наименование расходного материала],MATCH(Расходка[[#This Row],[№]],Поиск_расходки[Индекс12],0)),"")</f>
        <v>DES, Metafor</v>
      </c>
      <c r="AD55" s="115" t="str">
        <f>IFERROR(INDEX(Расходка[Наименование расходного материала],MATCH(Расходка[[#This Row],[№]],Поиск_расходки[Индекс13],0)),"")</f>
        <v>DES, Metafor</v>
      </c>
      <c r="AF55" s="4" t="s">
        <v>6</v>
      </c>
      <c r="AG55" s="4" t="s">
        <v>451</v>
      </c>
    </row>
    <row r="56" spans="1:33">
      <c r="A56">
        <v>55</v>
      </c>
      <c r="B56" t="s">
        <v>95</v>
      </c>
      <c r="C56" s="1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учёта'!$B$21,Расходка[[#This Row],[Наименование расходного материала]])),MAX($I$1:I55)+1,0)</f>
        <v>55</v>
      </c>
      <c r="J56" s="116">
        <f>IF(ISNUMBER(SEARCH('Карта учёта'!$B$19,Расходка[[#This Row],[Наименование расходного материала]])),MAX($J$1:J55)+1,0)</f>
        <v>55</v>
      </c>
      <c r="K56" s="116">
        <f>IF(ISNUMBER(SEARCH('Карта учёта'!$B$17,Расходка[[#This Row],[Наименование расходного материала]])),MAX($K$1:K55)+1,0)</f>
        <v>0</v>
      </c>
      <c r="L56" s="116">
        <f>IF(ISNUMBER(SEARCH('Карта учёта'!$B$18,Расходка[[#This Row],[Наименование расходного материала]])),MAX($L$1:L55)+1,0)</f>
        <v>55</v>
      </c>
      <c r="M56" s="116">
        <f>IF(ISNUMBER(SEARCH('Карта учёта'!$B$20,Расходка[[#This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>Guidezilla™ II 6F</v>
      </c>
      <c r="W56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56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56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56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56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56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56" s="4" t="s">
        <v>6</v>
      </c>
      <c r="AG56" s="4" t="s">
        <v>452</v>
      </c>
    </row>
    <row r="57" spans="1:33">
      <c r="A57">
        <v>56</v>
      </c>
      <c r="B57" t="s">
        <v>95</v>
      </c>
      <c r="C57" s="1" t="s">
        <v>343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учёта'!$B$21,Расходка[[#This Row],[Наименование расходного материала]])),MAX($I$1:I56)+1,0)</f>
        <v>56</v>
      </c>
      <c r="J57" s="116">
        <f>IF(ISNUMBER(SEARCH('Карта учёта'!$B$19,Расходка[[#This Row],[Наименование расходного материала]])),MAX($J$1:J56)+1,0)</f>
        <v>56</v>
      </c>
      <c r="K57" s="116">
        <f>IF(ISNUMBER(SEARCH('Карта учёта'!$B$17,Расходка[[#This Row],[Наименование расходного материала]])),MAX($K$1:K56)+1,0)</f>
        <v>0</v>
      </c>
      <c r="L57" s="116">
        <f>IF(ISNUMBER(SEARCH('Карта учёта'!$B$18,Расходка[[#This Row],[Наименование расходного материала]])),MAX($L$1:L56)+1,0)</f>
        <v>56</v>
      </c>
      <c r="M57" s="116">
        <f>IF(ISNUMBER(SEARCH('Карта учёта'!$B$20,Расходка[[#This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>Telescope ™ II 6F</v>
      </c>
      <c r="W57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57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57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57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57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57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57" s="4" t="s">
        <v>6</v>
      </c>
      <c r="AG57" s="4" t="s">
        <v>453</v>
      </c>
    </row>
    <row r="58" spans="1:33">
      <c r="A58">
        <v>57</v>
      </c>
      <c r="B58" t="s">
        <v>4</v>
      </c>
      <c r="C58" t="s">
        <v>350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учёта'!$B$21,Расходка[[#This Row],[Наименование расходного материала]])),MAX($I$1:I57)+1,0)</f>
        <v>57</v>
      </c>
      <c r="J58" s="116">
        <f>IF(ISNUMBER(SEARCH('Карта учёта'!$B$19,Расходка[[#This Row],[Наименование расходного материала]])),MAX($J$1:J57)+1,0)</f>
        <v>57</v>
      </c>
      <c r="K58" s="116">
        <f>IF(ISNUMBER(SEARCH('Карта учёта'!$B$17,Расходка[[#This Row],[Наименование расходного материала]])),MAX($K$1:K57)+1,0)</f>
        <v>0</v>
      </c>
      <c r="L58" s="116">
        <f>IF(ISNUMBER(SEARCH('Карта учёта'!$B$18,Расходка[[#This Row],[Наименование расходного материала]])),MAX($L$1:L57)+1,0)</f>
        <v>57</v>
      </c>
      <c r="M58" s="116">
        <f>IF(ISNUMBER(SEARCH('Карта учёта'!$B$20,Расходка[[#This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>Launcher 6F AL 1</v>
      </c>
      <c r="W58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58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58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58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58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58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58" s="4" t="s">
        <v>6</v>
      </c>
      <c r="AG58" s="4" t="s">
        <v>454</v>
      </c>
    </row>
    <row r="59" spans="1:33">
      <c r="A59">
        <v>58</v>
      </c>
      <c r="B59" t="s">
        <v>4</v>
      </c>
      <c r="C59" t="s">
        <v>351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учёта'!$B$21,Расходка[[#This Row],[Наименование расходного материала]])),MAX($I$1:I58)+1,0)</f>
        <v>58</v>
      </c>
      <c r="J59" s="116">
        <f>IF(ISNUMBER(SEARCH('Карта учёта'!$B$19,Расходка[[#This Row],[Наименование расходного материала]])),MAX($J$1:J58)+1,0)</f>
        <v>58</v>
      </c>
      <c r="K59" s="116">
        <f>IF(ISNUMBER(SEARCH('Карта учёта'!$B$17,Расходка[[#This Row],[Наименование расходного материала]])),MAX($K$1:K58)+1,0)</f>
        <v>0</v>
      </c>
      <c r="L59" s="116">
        <f>IF(ISNUMBER(SEARCH('Карта учёта'!$B$18,Расходка[[#This Row],[Наименование расходного материала]])),MAX($L$1:L58)+1,0)</f>
        <v>58</v>
      </c>
      <c r="M59" s="116">
        <f>IF(ISNUMBER(SEARCH('Карта учёта'!$B$20,Расходка[[#This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>Launcher 6F AL 2</v>
      </c>
      <c r="W59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59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59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59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59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59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59" s="4" t="s">
        <v>6</v>
      </c>
      <c r="AG59" s="4" t="s">
        <v>455</v>
      </c>
    </row>
    <row r="60" spans="1:33">
      <c r="A60">
        <v>59</v>
      </c>
      <c r="B60" t="s">
        <v>4</v>
      </c>
      <c r="C60" t="s">
        <v>512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учёта'!$B$21,Расходка[[#This Row],[Наименование расходного материала]])),MAX($I$1:I59)+1,0)</f>
        <v>59</v>
      </c>
      <c r="J60" s="116">
        <f>IF(ISNUMBER(SEARCH('Карта учёта'!$B$19,Расходка[[#This Row],[Наименование расходного материала]])),MAX($J$1:J59)+1,0)</f>
        <v>59</v>
      </c>
      <c r="K60" s="116">
        <f>IF(ISNUMBER(SEARCH('Карта учёта'!$B$17,Расходка[[#This Row],[Наименование расходного материала]])),MAX($K$1:K59)+1,0)</f>
        <v>0</v>
      </c>
      <c r="L60" s="116">
        <f>IF(ISNUMBER(SEARCH('Карта учёта'!$B$18,Расходка[[#This Row],[Наименование расходного материала]])),MAX($L$1:L59)+1,0)</f>
        <v>59</v>
      </c>
      <c r="M60" s="116">
        <f>IF(ISNUMBER(SEARCH('Карта учёта'!$B$20,Расходка[[#This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>Launcher 6F AL 3</v>
      </c>
      <c r="W60" s="115" t="str">
        <f>IFERROR(INDEX(Расходка[Наименование расходного материала],MATCH(Расходка[[#This Row],[№]],Поиск_расходки[Индекс6],0)),"")</f>
        <v>Launcher 6F AL 3</v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>Launcher 6F AL 3</v>
      </c>
      <c r="Z60" s="115" t="str">
        <f>IFERROR(INDEX(Расходка[Наименование расходного материала],MATCH(Расходка[[#This Row],[№]],Поиск_расходки[Индекс9],0)),"")</f>
        <v>Launcher 6F AL 3</v>
      </c>
      <c r="AA60" s="115" t="str">
        <f>IFERROR(INDEX(Расходка[Наименование расходного материала],MATCH(Расходка[[#This Row],[№]],Поиск_расходки[Индекс10],0)),"")</f>
        <v>Launcher 6F AL 3</v>
      </c>
      <c r="AB60" s="115" t="str">
        <f>IFERROR(INDEX(Расходка[Наименование расходного материала],MATCH(Расходка[[#This Row],[№]],Поиск_расходки[Индекс11],0)),"")</f>
        <v>Launcher 6F AL 3</v>
      </c>
      <c r="AC60" s="115" t="str">
        <f>IFERROR(INDEX(Расходка[Наименование расходного материала],MATCH(Расходка[[#This Row],[№]],Поиск_расходки[Индекс12],0)),"")</f>
        <v>Launcher 6F AL 3</v>
      </c>
      <c r="AD60" s="115" t="str">
        <f>IFERROR(INDEX(Расходка[Наименование расходного материала],MATCH(Расходка[[#This Row],[№]],Поиск_расходки[Индекс13],0)),"")</f>
        <v>Launcher 6F AL 3</v>
      </c>
      <c r="AF60" s="4" t="s">
        <v>6</v>
      </c>
      <c r="AG60" s="4" t="s">
        <v>456</v>
      </c>
    </row>
    <row r="61" spans="1:33">
      <c r="A61">
        <v>60</v>
      </c>
      <c r="B61" t="s">
        <v>4</v>
      </c>
      <c r="C6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1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учёта'!$B$21,Расходка[[#This Row],[Наименование расходного материала]])),MAX($I$1:I60)+1,0)</f>
        <v>60</v>
      </c>
      <c r="J61" s="116">
        <f>IF(ISNUMBER(SEARCH('Карта учёта'!$B$19,Расходка[[#This Row],[Наименование расходного материала]])),MAX($J$1:J60)+1,0)</f>
        <v>60</v>
      </c>
      <c r="K61" s="116">
        <f>IF(ISNUMBER(SEARCH('Карта учёта'!$B$17,Расходка[[#This Row],[Наименование расходного материала]])),MAX($K$1:K60)+1,0)</f>
        <v>0</v>
      </c>
      <c r="L61" s="116">
        <f>IF(ISNUMBER(SEARCH('Карта учёта'!$B$18,Расходка[[#This Row],[Наименование расходного материала]])),MAX($L$1:L60)+1,0)</f>
        <v>60</v>
      </c>
      <c r="M61" s="116">
        <f>IF(ISNUMBER(SEARCH('Карта учёта'!$B$20,Расходка[[#This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61" s="115" t="str">
        <f>IFERROR(INDEX(Расходка[Наименование расходного материала],MATCH(Расходка[[#This Row],[№]],Поиск_расходки[Индекс6],0)),"")</f>
        <v>Launcher 6F EBU 3.5</v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417</v>
      </c>
    </row>
    <row r="62" spans="1:33">
      <c r="A62">
        <v>61</v>
      </c>
      <c r="B62" t="s">
        <v>4</v>
      </c>
      <c r="C62" t="s">
        <v>326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учёта'!$B$21,Расходка[[#This Row],[Наименование расходного материала]])),MAX($I$1:I61)+1,0)</f>
        <v>61</v>
      </c>
      <c r="J62" s="116">
        <f>IF(ISNUMBER(SEARCH('Карта учёта'!$B$19,Расходка[[#This Row],[Наименование расходного материала]])),MAX($J$1:J61)+1,0)</f>
        <v>61</v>
      </c>
      <c r="K62" s="116">
        <f>IF(ISNUMBER(SEARCH('Карта учёта'!$B$17,Расходка[[#This Row],[Наименование расходного материала]])),MAX($K$1:K61)+1,0)</f>
        <v>0</v>
      </c>
      <c r="L62" s="116">
        <f>IF(ISNUMBER(SEARCH('Карта учёта'!$B$18,Расходка[[#This Row],[Наименование расходного материала]])),MAX($L$1:L61)+1,0)</f>
        <v>61</v>
      </c>
      <c r="M62" s="116">
        <f>IF(ISNUMBER(SEARCH('Карта учёта'!$B$20,Расходка[[#This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>Launcher 6F EBU 4.0</v>
      </c>
      <c r="W62" s="115" t="str">
        <f>IFERROR(INDEX(Расходка[Наименование расходного материала],MATCH(Расходка[[#This Row],[№]],Поиск_расходки[Индекс6],0)),"")</f>
        <v>Launcher 6F EBU 4.0</v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5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5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327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учёта'!$B$21,Расходка[[#This Row],[Наименование расходного материала]])),MAX($I$1:I62)+1,0)</f>
        <v>62</v>
      </c>
      <c r="J63" s="116">
        <f>IF(ISNUMBER(SEARCH('Карта учёта'!$B$19,Расходка[[#This Row],[Наименование расходного материала]])),MAX($J$1:J62)+1,0)</f>
        <v>62</v>
      </c>
      <c r="K63" s="116">
        <f>IF(ISNUMBER(SEARCH('Карта учёта'!$B$17,Расходка[[#This Row],[Наименование расходного материала]])),MAX($K$1:K62)+1,0)</f>
        <v>0</v>
      </c>
      <c r="L63" s="116">
        <f>IF(ISNUMBER(SEARCH('Карта учёта'!$B$18,Расходка[[#This Row],[Наименование расходного материала]])),MAX($L$1:L62)+1,0)</f>
        <v>62</v>
      </c>
      <c r="M63" s="116">
        <f>IF(ISNUMBER(SEARCH('Карта учёта'!$B$20,Расходка[[#This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>Launcher 6F JL 3.5</v>
      </c>
      <c r="W63" s="115" t="str">
        <f>IFERROR(INDEX(Расходка[Наименование расходного материала],MATCH(Расходка[[#This Row],[№]],Поиск_расходки[Индекс6],0)),"")</f>
        <v>Launcher 6F JL 3.5</v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5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5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5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328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учёта'!$B$21,Расходка[[#This Row],[Наименование расходного материала]])),MAX($I$1:I63)+1,0)</f>
        <v>63</v>
      </c>
      <c r="J64" s="116">
        <f>IF(ISNUMBER(SEARCH('Карта учёта'!$B$19,Расходка[[#This Row],[Наименование расходного материала]])),MAX($J$1:J63)+1,0)</f>
        <v>63</v>
      </c>
      <c r="K64" s="116">
        <f>IF(ISNUMBER(SEARCH('Карта учёта'!$B$17,Расходка[[#This Row],[Наименование расходного материала]])),MAX($K$1:K63)+1,0)</f>
        <v>0</v>
      </c>
      <c r="L64" s="116">
        <f>IF(ISNUMBER(SEARCH('Карта учёта'!$B$18,Расходка[[#This Row],[Наименование расходного материала]])),MAX($L$1:L63)+1,0)</f>
        <v>63</v>
      </c>
      <c r="M64" s="116">
        <f>IF(ISNUMBER(SEARCH('Карта учёта'!$B$20,Расходка[[#This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>Launcher 6F JL 4.0</v>
      </c>
      <c r="W64" s="115" t="str">
        <f>IFERROR(INDEX(Расходка[Наименование расходного материала],MATCH(Расходка[[#This Row],[№]],Поиск_расходки[Индекс6],0)),"")</f>
        <v>Launcher 6F JL 4.0</v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5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334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учёта'!$B$21,Расходка[[#This Row],[Наименование расходного материала]])),MAX($I$1:I64)+1,0)</f>
        <v>64</v>
      </c>
      <c r="J65" s="116">
        <f>IF(ISNUMBER(SEARCH('Карта учёта'!$B$19,Расходка[[#This Row],[Наименование расходного материала]])),MAX($J$1:J64)+1,0)</f>
        <v>64</v>
      </c>
      <c r="K65" s="116">
        <f>IF(ISNUMBER(SEARCH('Карта учёта'!$B$17,Расходка[[#This Row],[Наименование расходного материала]])),MAX($K$1:K64)+1,0)</f>
        <v>0</v>
      </c>
      <c r="L65" s="116">
        <f>IF(ISNUMBER(SEARCH('Карта учёта'!$B$18,Расходка[[#This Row],[Наименование расходного материала]])),MAX($L$1:L64)+1,0)</f>
        <v>64</v>
      </c>
      <c r="M65" s="116">
        <f>IF(ISNUMBER(SEARCH('Карта учёта'!$B$20,Расходка[[#This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>Launcher 6F JL 4.5</v>
      </c>
      <c r="W65" s="115" t="str">
        <f>IFERROR(INDEX(Расходка[Наименование расходного материала],MATCH(Расходка[[#This Row],[№]],Поиск_расходки[Индекс6],0)),"")</f>
        <v>Launcher 6F JL 4.5</v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5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329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учёта'!$B$21,Расходка[[#This Row],[Наименование расходного материала]])),MAX($I$1:I65)+1,0)</f>
        <v>65</v>
      </c>
      <c r="J66" s="116">
        <f>IF(ISNUMBER(SEARCH('Карта учёта'!$B$19,Расходка[[#This Row],[Наименование расходного материала]])),MAX($J$1:J65)+1,0)</f>
        <v>65</v>
      </c>
      <c r="K66" s="116">
        <f>IF(ISNUMBER(SEARCH('Карта учёта'!$B$17,Расходка[[#This Row],[Наименование расходного материала]])),MAX($K$1:K65)+1,0)</f>
        <v>0</v>
      </c>
      <c r="L66" s="116">
        <f>IF(ISNUMBER(SEARCH('Карта учёта'!$B$18,Расходка[[#This Row],[Наименование расходного материала]])),MAX($L$1:L65)+1,0)</f>
        <v>65</v>
      </c>
      <c r="M66" s="116">
        <f>IF(ISNUMBER(SEARCH('Карта учёта'!$B$20,Расходка[[#This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>Launcher 6F JR 3.5</v>
      </c>
      <c r="W66" s="115" t="str">
        <f>IFERROR(INDEX(Расходка[Наименование расходного материала],MATCH(Расходка[[#This Row],[№]],Поиск_расходки[Индекс6],0)),"")</f>
        <v>Launcher 6F JR 3.5</v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330</v>
      </c>
      <c r="E67" s="116">
        <f>IF(ISNUMBER(SEARCH('Карта учёта'!$B$13,Расходка[[#This Row],[Наименование расходного материала]])),MAX($E$1:E66)+1,0)</f>
        <v>0</v>
      </c>
      <c r="F67" s="199">
        <f>IF(ISNUMBER(SEARCH('Карта учёта'!$B$14,Расходка[[#This Row],[Наименование расходного материала]])),MAX($F$1:F66)+1,0)</f>
        <v>0</v>
      </c>
      <c r="G67" s="199">
        <f>IF(ISNUMBER(SEARCH('Карта учёта'!$B$15,Расходка[[#This Row],[Наименование расходного материала]])),MAX($G$1:G66)+1,0)</f>
        <v>0</v>
      </c>
      <c r="H67" s="199">
        <f>IF(ISNUMBER(SEARCH('Карта учёта'!$B$16,Расходка[[#This Row],[Наименование расходного материала]])),MAX($H$1:H66)+1,0)</f>
        <v>0</v>
      </c>
      <c r="I67" s="199">
        <f>IF(ISNUMBER(SEARCH('Карта учёта'!$B$21,Расходка[[#This Row],[Наименование расходного материала]])),MAX($I$1:I66)+1,0)</f>
        <v>66</v>
      </c>
      <c r="J67" s="199">
        <f>IF(ISNUMBER(SEARCH('Карта учёта'!$B$19,Расходка[[#This Row],[Наименование расходного материала]])),MAX($J$1:J66)+1,0)</f>
        <v>66</v>
      </c>
      <c r="K67" s="199">
        <f>IF(ISNUMBER(SEARCH('Карта учёта'!$B$17,Расходка[[#This Row],[Наименование расходного материала]])),MAX($K$1:K66)+1,0)</f>
        <v>0</v>
      </c>
      <c r="L67" s="199">
        <f>IF(ISNUMBER(SEARCH('Карта учёта'!$B$18,Расходка[[#This Row],[Наименование расходного материала]])),MAX($L$1:L66)+1,0)</f>
        <v>66</v>
      </c>
      <c r="M67" s="199">
        <f>IF(ISNUMBER(SEARCH('Карта учёта'!$B$20,Расходка[[#This Row],[Наименование расходного материала]])),MAX($M$1:M66)+1,0)</f>
        <v>66</v>
      </c>
      <c r="N67" s="199">
        <f>IF(ISNUMBER(SEARCH('Карта учёта'!$B$22,Расходка[[#This Row],[Наименование расходного материала]])),MAX($N$1:N66)+1,0)</f>
        <v>66</v>
      </c>
      <c r="O67" s="199">
        <f>IF(ISNUMBER(SEARCH('Карта учёта'!$B$23,Расходка[[#This Row],[Наименование расходного материала]])),MAX($O$1:O66)+1,0)</f>
        <v>66</v>
      </c>
      <c r="P67" s="116">
        <f>IF(ISNUMBER(SEARCH('Карта учёта'!$B$24,Расходка[[#This Row],[Наименование расходного материала]])),MAX($P$1:P66)+1,0)</f>
        <v>66</v>
      </c>
      <c r="Q67" s="199">
        <f>IF(ISNUMBER(SEARCH('Карта учёта'!$B$25,Расходка[[#This Row],[Наименование расходного материала]])),MAX($Q$1:Q66)+1,0)</f>
        <v>66</v>
      </c>
      <c r="R67" s="200" t="str">
        <f>IFERROR(INDEX(Расходка[Наименование расходного материала],MATCH(Расходка[[#This Row],[№]],Поиск_расходки[Индекс1],0)),"")</f>
        <v/>
      </c>
      <c r="S67" s="200" t="str">
        <f>IFERROR(INDEX(Расходка[Наименование расходного материала],MATCH(Расходка[[#This Row],[№]],Поиск_расходки[Индекс2],0)),"")</f>
        <v/>
      </c>
      <c r="T67" s="200" t="str">
        <f>IFERROR(INDEX(Расходка[Наименование расходного материала],MATCH(Расходка[[#This Row],[№]],Поиск_расходки[Индекс3],0)),"")</f>
        <v/>
      </c>
      <c r="U67" s="200" t="str">
        <f>IFERROR(INDEX(Расходка[Наименование расходного материала],MATCH(Расходка[[#This Row],[№]],Поиск_расходки[Индекс4],0)),"")</f>
        <v/>
      </c>
      <c r="V67" s="200" t="str">
        <f>IFERROR(INDEX(Расходка[Наименование расходного материала],MATCH(Расходка[[#This Row],[№]],Поиск_расходки[Индекс5],0)),"")</f>
        <v>Launcher 6F JR 4.0</v>
      </c>
      <c r="W67" s="200" t="str">
        <f>IFERROR(INDEX(Расходка[Наименование расходного материала],MATCH(Расходка[[#This Row],[№]],Поиск_расходки[Индекс6],0)),"")</f>
        <v>Launcher 6F JR 4.0</v>
      </c>
      <c r="X67" s="200" t="str">
        <f>IFERROR(INDEX(Расходка[Наименование расходного материала],MATCH(Расходка[[#This Row],[№]],Поиск_расходки[Индекс7],0)),"")</f>
        <v/>
      </c>
      <c r="Y67" s="200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0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0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0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0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0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340</v>
      </c>
      <c r="E68" s="199">
        <f>IF(ISNUMBER(SEARCH('Карта учёта'!$B$13,Расходка[[#This Row],[Наименование расходного материала]])),MAX($E$1:E67)+1,0)</f>
        <v>0</v>
      </c>
      <c r="F68" s="199">
        <f>IF(ISNUMBER(SEARCH('Карта учёта'!$B$14,Расходка[[#This Row],[Наименование расходного материала]])),MAX($F$1:F67)+1,0)</f>
        <v>0</v>
      </c>
      <c r="G68" s="199">
        <f>IF(ISNUMBER(SEARCH('Карта учёта'!$B$15,Расходка[[#This Row],[Наименование расходного материала]])),MAX($G$1:G67)+1,0)</f>
        <v>0</v>
      </c>
      <c r="H68" s="199">
        <f>IF(ISNUMBER(SEARCH('Карта учёта'!$B$16,Расходка[[#This Row],[Наименование расходного материала]])),MAX($H$1:H67)+1,0)</f>
        <v>0</v>
      </c>
      <c r="I68" s="199">
        <f>IF(ISNUMBER(SEARCH('Карта учёта'!$B$21,Расходка[[#This Row],[Наименование расходного материала]])),MAX($I$1:I67)+1,0)</f>
        <v>67</v>
      </c>
      <c r="J68" s="199">
        <f>IF(ISNUMBER(SEARCH('Карта учёта'!$B$19,Расходка[[#This Row],[Наименование расходного материала]])),MAX($J$1:J67)+1,0)</f>
        <v>67</v>
      </c>
      <c r="K68" s="199">
        <f>IF(ISNUMBER(SEARCH('Карта учёта'!$B$17,Расходка[[#This Row],[Наименование расходного материала]])),MAX($K$1:K67)+1,0)</f>
        <v>0</v>
      </c>
      <c r="L68" s="199">
        <f>IF(ISNUMBER(SEARCH('Карта учёта'!$B$18,Расходка[[#This Row],[Наименование расходного материала]])),MAX($L$1:L67)+1,0)</f>
        <v>67</v>
      </c>
      <c r="M68" s="199">
        <f>IF(ISNUMBER(SEARCH('Карта учёта'!$B$20,Расходка[[#This Row],[Наименование расходного материала]])),MAX($M$1:M67)+1,0)</f>
        <v>67</v>
      </c>
      <c r="N68" s="199">
        <f>IF(ISNUMBER(SEARCH('Карта учёта'!$B$22,Расходка[[#This Row],[Наименование расходного материала]])),MAX($N$1:N67)+1,0)</f>
        <v>67</v>
      </c>
      <c r="O68" s="199">
        <f>IF(ISNUMBER(SEARCH('Карта учёта'!$B$23,Расходка[[#This Row],[Наименование расходного материала]])),MAX($O$1:O67)+1,0)</f>
        <v>67</v>
      </c>
      <c r="P68" s="199">
        <f>IF(ISNUMBER(SEARCH('Карта учёта'!$B$24,Расходка[[#This Row],[Наименование расходного материала]])),MAX($P$1:P67)+1,0)</f>
        <v>67</v>
      </c>
      <c r="Q68" s="199">
        <f>IF(ISNUMBER(SEARCH('Карта учёта'!$B$25,Расходка[[#This Row],[Наименование расходного материала]])),MAX($Q$1:Q67)+1,0)</f>
        <v>67</v>
      </c>
      <c r="R68" s="200" t="str">
        <f>IFERROR(INDEX(Расходка[Наименование расходного материала],MATCH(Расходка[[#This Row],[№]],Поиск_расходки[Индекс1],0)),"")</f>
        <v/>
      </c>
      <c r="S68" s="200" t="str">
        <f>IFERROR(INDEX(Расходка[Наименование расходного материала],MATCH(Расходка[[#This Row],[№]],Поиск_расходки[Индекс2],0)),"")</f>
        <v/>
      </c>
      <c r="T68" s="200" t="str">
        <f>IFERROR(INDEX(Расходка[Наименование расходного материала],MATCH(Расходка[[#This Row],[№]],Поиск_расходки[Индекс3],0)),"")</f>
        <v/>
      </c>
      <c r="U68" s="200" t="str">
        <f>IFERROR(INDEX(Расходка[Наименование расходного материала],MATCH(Расходка[[#This Row],[№]],Поиск_расходки[Индекс4],0)),"")</f>
        <v/>
      </c>
      <c r="V68" s="200" t="str">
        <f>IFERROR(INDEX(Расходка[Наименование расходного материала],MATCH(Расходка[[#This Row],[№]],Поиск_расходки[Индекс5],0)),"")</f>
        <v>Launcher 7F JL 3.5</v>
      </c>
      <c r="W68" s="200" t="str">
        <f>IFERROR(INDEX(Расходка[Наименование расходного материала],MATCH(Расходка[[#This Row],[№]],Поиск_расходки[Индекс6],0)),"")</f>
        <v>Launcher 7F JL 3.5</v>
      </c>
      <c r="X68" s="200" t="str">
        <f>IFERROR(INDEX(Расходка[Наименование расходного материала],MATCH(Расходка[[#This Row],[№]],Поиск_расходки[Индекс7],0)),"")</f>
        <v/>
      </c>
      <c r="Y68" s="200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0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0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0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0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0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339</v>
      </c>
      <c r="E69" s="199">
        <f>IF(ISNUMBER(SEARCH('Карта учёта'!$B$13,Расходка[[#This Row],[Наименование расходного материала]])),MAX($E$1:E68)+1,0)</f>
        <v>0</v>
      </c>
      <c r="F69" s="199">
        <f>IF(ISNUMBER(SEARCH('Карта учёта'!$B$14,Расходка[[#This Row],[Наименование расходного материала]])),MAX($F$1:F68)+1,0)</f>
        <v>0</v>
      </c>
      <c r="G69" s="199">
        <f>IF(ISNUMBER(SEARCH('Карта учёта'!$B$15,Расходка[[#This Row],[Наименование расходного материала]])),MAX($G$1:G68)+1,0)</f>
        <v>0</v>
      </c>
      <c r="H69" s="199">
        <f>IF(ISNUMBER(SEARCH('Карта учёта'!$B$16,Расходка[[#This Row],[Наименование расходного материала]])),MAX($H$1:H68)+1,0)</f>
        <v>0</v>
      </c>
      <c r="I69" s="199">
        <f>IF(ISNUMBER(SEARCH('Карта учёта'!$B$21,Расходка[[#This Row],[Наименование расходного материала]])),MAX($I$1:I68)+1,0)</f>
        <v>68</v>
      </c>
      <c r="J69" s="199">
        <f>IF(ISNUMBER(SEARCH('Карта учёта'!$B$19,Расходка[[#This Row],[Наименование расходного материала]])),MAX($J$1:J68)+1,0)</f>
        <v>68</v>
      </c>
      <c r="K69" s="199">
        <f>IF(ISNUMBER(SEARCH('Карта учёта'!$B$17,Расходка[[#This Row],[Наименование расходного материала]])),MAX($K$1:K68)+1,0)</f>
        <v>0</v>
      </c>
      <c r="L69" s="199">
        <f>IF(ISNUMBER(SEARCH('Карта учёта'!$B$18,Расходка[[#This Row],[Наименование расходного материала]])),MAX($L$1:L68)+1,0)</f>
        <v>68</v>
      </c>
      <c r="M69" s="199">
        <f>IF(ISNUMBER(SEARCH('Карта учёта'!$B$20,Расходка[[#This Row],[Наименование расходного материала]])),MAX($M$1:M68)+1,0)</f>
        <v>68</v>
      </c>
      <c r="N69" s="199">
        <f>IF(ISNUMBER(SEARCH('Карта учёта'!$B$22,Расходка[[#This Row],[Наименование расходного материала]])),MAX($N$1:N68)+1,0)</f>
        <v>68</v>
      </c>
      <c r="O69" s="199">
        <f>IF(ISNUMBER(SEARCH('Карта учёта'!$B$23,Расходка[[#This Row],[Наименование расходного материала]])),MAX($O$1:O68)+1,0)</f>
        <v>68</v>
      </c>
      <c r="P69" s="199">
        <f>IF(ISNUMBER(SEARCH('Карта учёта'!$B$24,Расходка[[#This Row],[Наименование расходного материала]])),MAX($P$1:P68)+1,0)</f>
        <v>68</v>
      </c>
      <c r="Q69" s="199">
        <f>IF(ISNUMBER(SEARCH('Карта учёта'!$B$25,Расходка[[#This Row],[Наименование расходного материала]])),MAX($Q$1:Q68)+1,0)</f>
        <v>68</v>
      </c>
      <c r="R69" s="200" t="str">
        <f>IFERROR(INDEX(Расходка[Наименование расходного материала],MATCH(Расходка[[#This Row],[№]],Поиск_расходки[Индекс1],0)),"")</f>
        <v/>
      </c>
      <c r="S69" s="200" t="str">
        <f>IFERROR(INDEX(Расходка[Наименование расходного материала],MATCH(Расходка[[#This Row],[№]],Поиск_расходки[Индекс2],0)),"")</f>
        <v/>
      </c>
      <c r="T69" s="200" t="str">
        <f>IFERROR(INDEX(Расходка[Наименование расходного материала],MATCH(Расходка[[#This Row],[№]],Поиск_расходки[Индекс3],0)),"")</f>
        <v/>
      </c>
      <c r="U69" s="200" t="str">
        <f>IFERROR(INDEX(Расходка[Наименование расходного материала],MATCH(Расходка[[#This Row],[№]],Поиск_расходки[Индекс4],0)),"")</f>
        <v/>
      </c>
      <c r="V69" s="200" t="str">
        <f>IFERROR(INDEX(Расходка[Наименование расходного материала],MATCH(Расходка[[#This Row],[№]],Поиск_расходки[Индекс5],0)),"")</f>
        <v>Launcher 7F JL 4.0</v>
      </c>
      <c r="W69" s="200" t="str">
        <f>IFERROR(INDEX(Расходка[Наименование расходного материала],MATCH(Расходка[[#This Row],[№]],Поиск_расходки[Индекс6],0)),"")</f>
        <v>Launcher 7F JL 4.0</v>
      </c>
      <c r="X69" s="200" t="str">
        <f>IFERROR(INDEX(Расходка[Наименование расходного материала],MATCH(Расходка[[#This Row],[№]],Поиск_расходки[Индекс7],0)),"")</f>
        <v/>
      </c>
      <c r="Y69" s="200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0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0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0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0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0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464</v>
      </c>
    </row>
    <row r="70" spans="1:33">
      <c r="A70">
        <v>69</v>
      </c>
      <c r="B70" t="s">
        <v>301</v>
      </c>
      <c r="C70" s="1" t="s">
        <v>331</v>
      </c>
      <c r="E70" s="199">
        <f>IF(ISNUMBER(SEARCH('Карта учёта'!$B$13,Расходка[[#This Row],[Наименование расходного материала]])),MAX($E$1:E69)+1,0)</f>
        <v>0</v>
      </c>
      <c r="F70" s="199">
        <f>IF(ISNUMBER(SEARCH('Карта учёта'!$B$14,Расходка[[#This Row],[Наименование расходного материала]])),MAX($F$1:F69)+1,0)</f>
        <v>0</v>
      </c>
      <c r="G70" s="199">
        <f>IF(ISNUMBER(SEARCH('Карта учёта'!$B$15,Расходка[[#This Row],[Наименование расходного материала]])),MAX($G$1:G69)+1,0)</f>
        <v>0</v>
      </c>
      <c r="H70" s="199">
        <f>IF(ISNUMBER(SEARCH('Карта учёта'!$B$16,Расходка[[#This Row],[Наименование расходного материала]])),MAX($H$1:H69)+1,0)</f>
        <v>0</v>
      </c>
      <c r="I70" s="199">
        <f>IF(ISNUMBER(SEARCH('Карта учёта'!$B$21,Расходка[[#This Row],[Наименование расходного материала]])),MAX($I$1:I69)+1,0)</f>
        <v>69</v>
      </c>
      <c r="J70" s="199">
        <f>IF(ISNUMBER(SEARCH('Карта учёта'!$B$19,Расходка[[#This Row],[Наименование расходного материала]])),MAX($J$1:J69)+1,0)</f>
        <v>69</v>
      </c>
      <c r="K70" s="199">
        <f>IF(ISNUMBER(SEARCH('Карта учёта'!$B$17,Расходка[[#This Row],[Наименование расходного материала]])),MAX($K$1:K69)+1,0)</f>
        <v>0</v>
      </c>
      <c r="L70" s="199">
        <f>IF(ISNUMBER(SEARCH('Карта учёта'!$B$18,Расходка[[#This Row],[Наименование расходного материала]])),MAX($L$1:L69)+1,0)</f>
        <v>69</v>
      </c>
      <c r="M70" s="199">
        <f>IF(ISNUMBER(SEARCH('Карта учёта'!$B$20,Расходка[[#This Row],[Наименование расходного материала]])),MAX($M$1:M69)+1,0)</f>
        <v>69</v>
      </c>
      <c r="N70" s="199">
        <f>IF(ISNUMBER(SEARCH('Карта учёта'!$B$22,Расходка[[#This Row],[Наименование расходного материала]])),MAX($N$1:N69)+1,0)</f>
        <v>69</v>
      </c>
      <c r="O70" s="199">
        <f>IF(ISNUMBER(SEARCH('Карта учёта'!$B$23,Расходка[[#This Row],[Наименование расходного материала]])),MAX($O$1:O69)+1,0)</f>
        <v>69</v>
      </c>
      <c r="P70" s="199">
        <f>IF(ISNUMBER(SEARCH('Карта учёта'!$B$24,Расходка[[#This Row],[Наименование расходного материала]])),MAX($P$1:P69)+1,0)</f>
        <v>69</v>
      </c>
      <c r="Q70" s="199">
        <f>IF(ISNUMBER(SEARCH('Карта учёта'!$B$25,Расходка[[#This Row],[Наименование расходного материала]])),MAX($Q$1:Q69)+1,0)</f>
        <v>69</v>
      </c>
      <c r="R70" s="200" t="str">
        <f>IFERROR(INDEX(Расходка[Наименование расходного материала],MATCH(Расходка[[#This Row],[№]],Поиск_расходки[Индекс1],0)),"")</f>
        <v/>
      </c>
      <c r="S70" s="200" t="str">
        <f>IFERROR(INDEX(Расходка[Наименование расходного материала],MATCH(Расходка[[#This Row],[№]],Поиск_расходки[Индекс2],0)),"")</f>
        <v/>
      </c>
      <c r="T70" s="200" t="str">
        <f>IFERROR(INDEX(Расходка[Наименование расходного материала],MATCH(Расходка[[#This Row],[№]],Поиск_расходки[Индекс3],0)),"")</f>
        <v/>
      </c>
      <c r="U70" s="200" t="str">
        <f>IFERROR(INDEX(Расходка[Наименование расходного материала],MATCH(Расходка[[#This Row],[№]],Поиск_расходки[Индекс4],0)),"")</f>
        <v/>
      </c>
      <c r="V70" s="200" t="str">
        <f>IFERROR(INDEX(Расходка[Наименование расходного материала],MATCH(Расходка[[#This Row],[№]],Поиск_расходки[Индекс5],0)),"")</f>
        <v>Angio-Seal™ VIP</v>
      </c>
      <c r="W70" s="200" t="str">
        <f>IFERROR(INDEX(Расходка[Наименование расходного материала],MATCH(Расходка[[#This Row],[№]],Поиск_расходки[Индекс6],0)),"")</f>
        <v>Angio-Seal™ VIP</v>
      </c>
      <c r="X70" s="200" t="str">
        <f>IFERROR(INDEX(Расходка[Наименование расходного материала],MATCH(Расходка[[#This Row],[№]],Поиск_расходки[Индекс7],0)),"")</f>
        <v/>
      </c>
      <c r="Y70" s="200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0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0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0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0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0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465</v>
      </c>
    </row>
    <row r="71" spans="1:33">
      <c r="A71">
        <v>70</v>
      </c>
      <c r="E71" s="199">
        <f>IF(ISNUMBER(SEARCH('Карта учёта'!$B$13,Расходка[[#This Row],[Наименование расходного материала]])),MAX($E$1:E70)+1,0)</f>
        <v>0</v>
      </c>
      <c r="F71" s="199">
        <f>IF(ISNUMBER(SEARCH('Карта учёта'!$B$14,Расходка[[#This Row],[Наименование расходного материала]])),MAX($F$1:F70)+1,0)</f>
        <v>0</v>
      </c>
      <c r="G71" s="199">
        <f>IF(ISNUMBER(SEARCH('Карта учёта'!$B$15,Расходка[[#This Row],[Наименование расходного материала]])),MAX($G$1:G70)+1,0)</f>
        <v>0</v>
      </c>
      <c r="H71" s="199">
        <f>IF(ISNUMBER(SEARCH('Карта учёта'!$B$16,Расходка[[#This Row],[Наименование расходного материала]])),MAX($H$1:H70)+1,0)</f>
        <v>0</v>
      </c>
      <c r="I71" s="199">
        <f>IF(ISNUMBER(SEARCH('Карта учёта'!$B$21,Расходка[[#This Row],[Наименование расходного материала]])),MAX($I$1:I70)+1,0)</f>
        <v>0</v>
      </c>
      <c r="J71" s="199">
        <f>IF(ISNUMBER(SEARCH('Карта учёта'!$B$19,Расходка[[#This Row],[Наименование расходного материала]])),MAX($J$1:J70)+1,0)</f>
        <v>0</v>
      </c>
      <c r="K71" s="199">
        <f>IF(ISNUMBER(SEARCH('Карта учёта'!$B$17,Расходка[[#This Row],[Наименование расходного материала]])),MAX($K$1:K70)+1,0)</f>
        <v>0</v>
      </c>
      <c r="L71" s="199">
        <f>IF(ISNUMBER(SEARCH('Карта учёта'!$B$18,Расходка[[#This Row],[Наименование расходного материала]])),MAX($L$1:L70)+1,0)</f>
        <v>0</v>
      </c>
      <c r="M71" s="199">
        <f>IF(ISNUMBER(SEARCH('Карта учёта'!$B$20,Расходка[[#This Row],[Наименование расходного материала]])),MAX($M$1:M70)+1,0)</f>
        <v>0</v>
      </c>
      <c r="N71" s="199">
        <f>IF(ISNUMBER(SEARCH('Карта учёта'!$B$22,Расходка[[#This Row],[Наименование расходного материала]])),MAX($N$1:N70)+1,0)</f>
        <v>0</v>
      </c>
      <c r="O71" s="199">
        <f>IF(ISNUMBER(SEARCH('Карта учёта'!$B$23,Расходка[[#This Row],[Наименование расходного материала]])),MAX($O$1:O70)+1,0)</f>
        <v>0</v>
      </c>
      <c r="P71" s="199">
        <f>IF(ISNUMBER(SEARCH('Карта учёта'!$B$24,Расходка[[#This Row],[Наименование расходного материала]])),MAX($P$1:P70)+1,0)</f>
        <v>0</v>
      </c>
      <c r="Q71" s="199">
        <f>IF(ISNUMBER(SEARCH('Карта учёта'!$B$25,Расходка[[#This Row],[Наименование расходного материала]])),MAX($Q$1:Q70)+1,0)</f>
        <v>0</v>
      </c>
      <c r="R71" s="200" t="str">
        <f>IFERROR(INDEX(Расходка[Наименование расходного материала],MATCH(Расходка[[#This Row],[№]],Поиск_расходки[Индекс1],0)),"")</f>
        <v/>
      </c>
      <c r="S71" s="200" t="str">
        <f>IFERROR(INDEX(Расходка[Наименование расходного материала],MATCH(Расходка[[#This Row],[№]],Поиск_расходки[Индекс2],0)),"")</f>
        <v/>
      </c>
      <c r="T71" s="200" t="str">
        <f>IFERROR(INDEX(Расходка[Наименование расходного материала],MATCH(Расходка[[#This Row],[№]],Поиск_расходки[Индекс3],0)),"")</f>
        <v/>
      </c>
      <c r="U71" s="200" t="str">
        <f>IFERROR(INDEX(Расходка[Наименование расходного материала],MATCH(Расходка[[#This Row],[№]],Поиск_расходки[Индекс4],0)),"")</f>
        <v/>
      </c>
      <c r="V71" s="200" t="str">
        <f>IFERROR(INDEX(Расходка[Наименование расходного материала],MATCH(Расходка[[#This Row],[№]],Поиск_расходки[Индекс5],0)),"")</f>
        <v/>
      </c>
      <c r="W71" s="200" t="str">
        <f>IFERROR(INDEX(Расходка[Наименование расходного материала],MATCH(Расходка[[#This Row],[№]],Поиск_расходки[Индекс6],0)),"")</f>
        <v/>
      </c>
      <c r="X71" s="200" t="str">
        <f>IFERROR(INDEX(Расходка[Наименование расходного материала],MATCH(Расходка[[#This Row],[№]],Поиск_расходки[Индекс7],0)),"")</f>
        <v/>
      </c>
      <c r="Y71" s="200" t="str">
        <f>IFERROR(INDEX(Расходка[Наименование расходного материала],MATCH(Расходка[[#This Row],[№]],Поиск_расходки[Индекс8],0)),"")</f>
        <v/>
      </c>
      <c r="Z71" s="200" t="str">
        <f>IFERROR(INDEX(Расходка[Наименование расходного материала],MATCH(Расходка[[#This Row],[№]],Поиск_расходки[Индекс9],0)),"")</f>
        <v/>
      </c>
      <c r="AA71" s="200" t="str">
        <f>IFERROR(INDEX(Расходка[Наименование расходного материала],MATCH(Расходка[[#This Row],[№]],Поиск_расходки[Индекс10],0)),"")</f>
        <v/>
      </c>
      <c r="AB71" s="200" t="str">
        <f>IFERROR(INDEX(Расходка[Наименование расходного материала],MATCH(Расходка[[#This Row],[№]],Поиск_расходки[Индекс11],0)),"")</f>
        <v/>
      </c>
      <c r="AC71" s="200" t="str">
        <f>IFERROR(INDEX(Расходка[Наименование расходного материала],MATCH(Расходка[[#This Row],[№]],Поиск_расходки[Индекс12],0)),"")</f>
        <v/>
      </c>
      <c r="AD71" s="200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420</v>
      </c>
    </row>
    <row r="72" spans="1:33">
      <c r="A72">
        <v>71</v>
      </c>
      <c r="E72" s="199">
        <f>IF(ISNUMBER(SEARCH('Карта учёта'!$B$13,Расходка[[#This Row],[Наименование расходного материала]])),MAX($E$1:E71)+1,0)</f>
        <v>0</v>
      </c>
      <c r="F72" s="199">
        <f>IF(ISNUMBER(SEARCH('Карта учёта'!$B$14,Расходка[[#This Row],[Наименование расходного материала]])),MAX($F$1:F71)+1,0)</f>
        <v>0</v>
      </c>
      <c r="G72" s="199">
        <f>IF(ISNUMBER(SEARCH('Карта учёта'!$B$15,Расходка[[#This Row],[Наименование расходного материала]])),MAX($G$1:G71)+1,0)</f>
        <v>0</v>
      </c>
      <c r="H72" s="199">
        <f>IF(ISNUMBER(SEARCH('Карта учёта'!$B$16,Расходка[[#This Row],[Наименование расходного материала]])),MAX($H$1:H71)+1,0)</f>
        <v>0</v>
      </c>
      <c r="I72" s="199">
        <f>IF(ISNUMBER(SEARCH('Карта учёта'!$B$21,Расходка[[#This Row],[Наименование расходного материала]])),MAX($I$1:I71)+1,0)</f>
        <v>0</v>
      </c>
      <c r="J72" s="199">
        <f>IF(ISNUMBER(SEARCH('Карта учёта'!$B$19,Расходка[[#This Row],[Наименование расходного материала]])),MAX($J$1:J71)+1,0)</f>
        <v>0</v>
      </c>
      <c r="K72" s="199">
        <f>IF(ISNUMBER(SEARCH('Карта учёта'!$B$17,Расходка[[#This Row],[Наименование расходного материала]])),MAX($K$1:K71)+1,0)</f>
        <v>0</v>
      </c>
      <c r="L72" s="199">
        <f>IF(ISNUMBER(SEARCH('Карта учёта'!$B$18,Расходка[[#This Row],[Наименование расходного материала]])),MAX($L$1:L71)+1,0)</f>
        <v>0</v>
      </c>
      <c r="M72" s="199">
        <f>IF(ISNUMBER(SEARCH('Карта учёта'!$B$20,Расходка[[#This Row],[Наименование расходного материала]])),MAX($M$1:M71)+1,0)</f>
        <v>0</v>
      </c>
      <c r="N72" s="199">
        <f>IF(ISNUMBER(SEARCH('Карта учёта'!$B$22,Расходка[[#This Row],[Наименование расходного материала]])),MAX($N$1:N71)+1,0)</f>
        <v>0</v>
      </c>
      <c r="O72" s="199">
        <f>IF(ISNUMBER(SEARCH('Карта учёта'!$B$23,Расходка[[#This Row],[Наименование расходного материала]])),MAX($O$1:O71)+1,0)</f>
        <v>0</v>
      </c>
      <c r="P72" s="199">
        <f>IF(ISNUMBER(SEARCH('Карта учёта'!$B$24,Расходка[[#This Row],[Наименование расходного материала]])),MAX($P$1:P71)+1,0)</f>
        <v>0</v>
      </c>
      <c r="Q72" s="199">
        <f>IF(ISNUMBER(SEARCH('Карта учёта'!$B$25,Расходка[[#This Row],[Наименование расходного материала]])),MAX($Q$1:Q71)+1,0)</f>
        <v>0</v>
      </c>
      <c r="R72" s="200" t="str">
        <f>IFERROR(INDEX(Расходка[Наименование расходного материала],MATCH(Расходка[[#This Row],[№]],Поиск_расходки[Индекс1],0)),"")</f>
        <v/>
      </c>
      <c r="S72" s="200" t="str">
        <f>IFERROR(INDEX(Расходка[Наименование расходного материала],MATCH(Расходка[[#This Row],[№]],Поиск_расходки[Индекс2],0)),"")</f>
        <v/>
      </c>
      <c r="T72" s="200" t="str">
        <f>IFERROR(INDEX(Расходка[Наименование расходного материала],MATCH(Расходка[[#This Row],[№]],Поиск_расходки[Индекс3],0)),"")</f>
        <v/>
      </c>
      <c r="U72" s="200" t="str">
        <f>IFERROR(INDEX(Расходка[Наименование расходного материала],MATCH(Расходка[[#This Row],[№]],Поиск_расходки[Индекс4],0)),"")</f>
        <v/>
      </c>
      <c r="V72" s="200" t="str">
        <f>IFERROR(INDEX(Расходка[Наименование расходного материала],MATCH(Расходка[[#This Row],[№]],Поиск_расходки[Индекс5],0)),"")</f>
        <v/>
      </c>
      <c r="W72" s="200" t="str">
        <f>IFERROR(INDEX(Расходка[Наименование расходного материала],MATCH(Расходка[[#This Row],[№]],Поиск_расходки[Индекс6],0)),"")</f>
        <v/>
      </c>
      <c r="X72" s="200" t="str">
        <f>IFERROR(INDEX(Расходка[Наименование расходного материала],MATCH(Расходка[[#This Row],[№]],Поиск_расходки[Индекс7],0)),"")</f>
        <v/>
      </c>
      <c r="Y72" s="200" t="str">
        <f>IFERROR(INDEX(Расходка[Наименование расходного материала],MATCH(Расходка[[#This Row],[№]],Поиск_расходки[Индекс8],0)),"")</f>
        <v/>
      </c>
      <c r="Z72" s="200" t="str">
        <f>IFERROR(INDEX(Расходка[Наименование расходного материала],MATCH(Расходка[[#This Row],[№]],Поиск_расходки[Индекс9],0)),"")</f>
        <v/>
      </c>
      <c r="AA72" s="200" t="str">
        <f>IFERROR(INDEX(Расходка[Наименование расходного материала],MATCH(Расходка[[#This Row],[№]],Поиск_расходки[Индекс10],0)),"")</f>
        <v/>
      </c>
      <c r="AB72" s="200" t="str">
        <f>IFERROR(INDEX(Расходка[Наименование расходного материала],MATCH(Расходка[[#This Row],[№]],Поиск_расходки[Индекс11],0)),"")</f>
        <v/>
      </c>
      <c r="AC72" s="200" t="str">
        <f>IFERROR(INDEX(Расходка[Наименование расходного материала],MATCH(Расходка[[#This Row],[№]],Поиск_расходки[Индекс12],0)),"")</f>
        <v/>
      </c>
      <c r="AD72" s="200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466</v>
      </c>
    </row>
    <row r="73" spans="1:33">
      <c r="A73">
        <v>72</v>
      </c>
      <c r="E73" s="199">
        <f>IF(ISNUMBER(SEARCH('Карта учёта'!$B$13,Расходка[[#This Row],[Наименование расходного материала]])),MAX($E$1:E72)+1,0)</f>
        <v>0</v>
      </c>
      <c r="F73" s="199">
        <f>IF(ISNUMBER(SEARCH('Карта учёта'!$B$14,Расходка[[#This Row],[Наименование расходного материала]])),MAX($F$1:F72)+1,0)</f>
        <v>0</v>
      </c>
      <c r="G73" s="199">
        <f>IF(ISNUMBER(SEARCH('Карта учёта'!$B$15,Расходка[[#This Row],[Наименование расходного материала]])),MAX($G$1:G72)+1,0)</f>
        <v>0</v>
      </c>
      <c r="H73" s="199">
        <f>IF(ISNUMBER(SEARCH('Карта учёта'!$B$16,Расходка[[#This Row],[Наименование расходного материала]])),MAX($H$1:H72)+1,0)</f>
        <v>0</v>
      </c>
      <c r="I73" s="199">
        <f>IF(ISNUMBER(SEARCH('Карта учёта'!$B$21,Расходка[[#This Row],[Наименование расходного материала]])),MAX($I$1:I72)+1,0)</f>
        <v>0</v>
      </c>
      <c r="J73" s="199">
        <f>IF(ISNUMBER(SEARCH('Карта учёта'!$B$19,Расходка[[#This Row],[Наименование расходного материала]])),MAX($J$1:J72)+1,0)</f>
        <v>0</v>
      </c>
      <c r="K73" s="199">
        <f>IF(ISNUMBER(SEARCH('Карта учёта'!$B$17,Расходка[[#This Row],[Наименование расходного материала]])),MAX($K$1:K72)+1,0)</f>
        <v>0</v>
      </c>
      <c r="L73" s="199">
        <f>IF(ISNUMBER(SEARCH('Карта учёта'!$B$18,Расходка[[#This Row],[Наименование расходного материала]])),MAX($L$1:L72)+1,0)</f>
        <v>0</v>
      </c>
      <c r="M73" s="199">
        <f>IF(ISNUMBER(SEARCH('Карта учёта'!$B$20,Расходка[[#This Row],[Наименование расходного материала]])),MAX($M$1:M72)+1,0)</f>
        <v>0</v>
      </c>
      <c r="N73" s="199">
        <f>IF(ISNUMBER(SEARCH('Карта учёта'!$B$22,Расходка[[#This Row],[Наименование расходного материала]])),MAX($N$1:N72)+1,0)</f>
        <v>0</v>
      </c>
      <c r="O73" s="199">
        <f>IF(ISNUMBER(SEARCH('Карта учёта'!$B$23,Расходка[[#This Row],[Наименование расходного материала]])),MAX($O$1:O72)+1,0)</f>
        <v>0</v>
      </c>
      <c r="P73" s="199">
        <f>IF(ISNUMBER(SEARCH('Карта учёта'!$B$24,Расходка[[#This Row],[Наименование расходного материала]])),MAX($P$1:P72)+1,0)</f>
        <v>0</v>
      </c>
      <c r="Q73" s="199">
        <f>IF(ISNUMBER(SEARCH('Карта учёта'!$B$25,Расходка[[#This Row],[Наименование расходного материала]])),MAX($Q$1:Q72)+1,0)</f>
        <v>0</v>
      </c>
      <c r="R73" s="200" t="str">
        <f>IFERROR(INDEX(Расходка[Наименование расходного материала],MATCH(Расходка[[#This Row],[№]],Поиск_расходки[Индекс1],0)),"")</f>
        <v/>
      </c>
      <c r="S73" s="200" t="str">
        <f>IFERROR(INDEX(Расходка[Наименование расходного материала],MATCH(Расходка[[#This Row],[№]],Поиск_расходки[Индекс2],0)),"")</f>
        <v/>
      </c>
      <c r="T73" s="200" t="str">
        <f>IFERROR(INDEX(Расходка[Наименование расходного материала],MATCH(Расходка[[#This Row],[№]],Поиск_расходки[Индекс3],0)),"")</f>
        <v/>
      </c>
      <c r="U73" s="200" t="str">
        <f>IFERROR(INDEX(Расходка[Наименование расходного материала],MATCH(Расходка[[#This Row],[№]],Поиск_расходки[Индекс4],0)),"")</f>
        <v/>
      </c>
      <c r="V73" s="200" t="str">
        <f>IFERROR(INDEX(Расходка[Наименование расходного материала],MATCH(Расходка[[#This Row],[№]],Поиск_расходки[Индекс5],0)),"")</f>
        <v/>
      </c>
      <c r="W73" s="200" t="str">
        <f>IFERROR(INDEX(Расходка[Наименование расходного материала],MATCH(Расходка[[#This Row],[№]],Поиск_расходки[Индекс6],0)),"")</f>
        <v/>
      </c>
      <c r="X73" s="200" t="str">
        <f>IFERROR(INDEX(Расходка[Наименование расходного материала],MATCH(Расходка[[#This Row],[№]],Поиск_расходки[Индекс7],0)),"")</f>
        <v/>
      </c>
      <c r="Y73" s="200" t="str">
        <f>IFERROR(INDEX(Расходка[Наименование расходного материала],MATCH(Расходка[[#This Row],[№]],Поиск_расходки[Индекс8],0)),"")</f>
        <v/>
      </c>
      <c r="Z73" s="200" t="str">
        <f>IFERROR(INDEX(Расходка[Наименование расходного материала],MATCH(Расходка[[#This Row],[№]],Поиск_расходки[Индекс9],0)),"")</f>
        <v/>
      </c>
      <c r="AA73" s="200" t="str">
        <f>IFERROR(INDEX(Расходка[Наименование расходного материала],MATCH(Расходка[[#This Row],[№]],Поиск_расходки[Индекс10],0)),"")</f>
        <v/>
      </c>
      <c r="AB73" s="200" t="str">
        <f>IFERROR(INDEX(Расходка[Наименование расходного материала],MATCH(Расходка[[#This Row],[№]],Поиск_расходки[Индекс11],0)),"")</f>
        <v/>
      </c>
      <c r="AC73" s="200" t="str">
        <f>IFERROR(INDEX(Расходка[Наименование расходного материала],MATCH(Расходка[[#This Row],[№]],Поиск_расходки[Индекс12],0)),"")</f>
        <v/>
      </c>
      <c r="AD73" s="200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421</v>
      </c>
    </row>
    <row r="74" spans="1:33">
      <c r="A74">
        <v>73</v>
      </c>
      <c r="E74" s="199">
        <f>IF(ISNUMBER(SEARCH('Карта учёта'!$B$13,Расходка[[#This Row],[Наименование расходного материала]])),MAX($E$1:E73)+1,0)</f>
        <v>0</v>
      </c>
      <c r="F74" s="199">
        <f>IF(ISNUMBER(SEARCH('Карта учёта'!$B$14,Расходка[[#This Row],[Наименование расходного материала]])),MAX($F$1:F73)+1,0)</f>
        <v>0</v>
      </c>
      <c r="G74" s="199">
        <f>IF(ISNUMBER(SEARCH('Карта учёта'!$B$15,Расходка[[#This Row],[Наименование расходного материала]])),MAX($G$1:G73)+1,0)</f>
        <v>0</v>
      </c>
      <c r="H74" s="199">
        <f>IF(ISNUMBER(SEARCH('Карта учёта'!$B$16,Расходка[[#This Row],[Наименование расходного материала]])),MAX($H$1:H73)+1,0)</f>
        <v>0</v>
      </c>
      <c r="I74" s="199">
        <f>IF(ISNUMBER(SEARCH('Карта учёта'!$B$21,Расходка[[#This Row],[Наименование расходного материала]])),MAX($I$1:I73)+1,0)</f>
        <v>0</v>
      </c>
      <c r="J74" s="199">
        <f>IF(ISNUMBER(SEARCH('Карта учёта'!$B$19,Расходка[[#This Row],[Наименование расходного материала]])),MAX($J$1:J73)+1,0)</f>
        <v>0</v>
      </c>
      <c r="K74" s="199">
        <f>IF(ISNUMBER(SEARCH('Карта учёта'!$B$17,Расходка[[#This Row],[Наименование расходного материала]])),MAX($K$1:K73)+1,0)</f>
        <v>0</v>
      </c>
      <c r="L74" s="199">
        <f>IF(ISNUMBER(SEARCH('Карта учёта'!$B$18,Расходка[[#This Row],[Наименование расходного материала]])),MAX($L$1:L73)+1,0)</f>
        <v>0</v>
      </c>
      <c r="M74" s="199">
        <f>IF(ISNUMBER(SEARCH('Карта учёта'!$B$20,Расходка[[#This Row],[Наименование расходного материала]])),MAX($M$1:M73)+1,0)</f>
        <v>0</v>
      </c>
      <c r="N74" s="199">
        <f>IF(ISNUMBER(SEARCH('Карта учёта'!$B$22,Расходка[[#This Row],[Наименование расходного материала]])),MAX($N$1:N73)+1,0)</f>
        <v>0</v>
      </c>
      <c r="O74" s="199">
        <f>IF(ISNUMBER(SEARCH('Карта учёта'!$B$23,Расходка[[#This Row],[Наименование расходного материала]])),MAX($O$1:O73)+1,0)</f>
        <v>0</v>
      </c>
      <c r="P74" s="199">
        <f>IF(ISNUMBER(SEARCH('Карта учёта'!$B$24,Расходка[[#This Row],[Наименование расходного материала]])),MAX($P$1:P73)+1,0)</f>
        <v>0</v>
      </c>
      <c r="Q74" s="199">
        <f>IF(ISNUMBER(SEARCH('Карта учёта'!$B$25,Расходка[[#This Row],[Наименование расходного материала]])),MAX($Q$1:Q73)+1,0)</f>
        <v>0</v>
      </c>
      <c r="R74" s="200" t="str">
        <f>IFERROR(INDEX(Расходка[Наименование расходного материала],MATCH(Расходка[[#This Row],[№]],Поиск_расходки[Индекс1],0)),"")</f>
        <v/>
      </c>
      <c r="S74" s="200" t="str">
        <f>IFERROR(INDEX(Расходка[Наименование расходного материала],MATCH(Расходка[[#This Row],[№]],Поиск_расходки[Индекс2],0)),"")</f>
        <v/>
      </c>
      <c r="T74" s="200" t="str">
        <f>IFERROR(INDEX(Расходка[Наименование расходного материала],MATCH(Расходка[[#This Row],[№]],Поиск_расходки[Индекс3],0)),"")</f>
        <v/>
      </c>
      <c r="U74" s="200" t="str">
        <f>IFERROR(INDEX(Расходка[Наименование расходного материала],MATCH(Расходка[[#This Row],[№]],Поиск_расходки[Индекс4],0)),"")</f>
        <v/>
      </c>
      <c r="V74" s="200" t="str">
        <f>IFERROR(INDEX(Расходка[Наименование расходного материала],MATCH(Расходка[[#This Row],[№]],Поиск_расходки[Индекс5],0)),"")</f>
        <v/>
      </c>
      <c r="W74" s="200" t="str">
        <f>IFERROR(INDEX(Расходка[Наименование расходного материала],MATCH(Расходка[[#This Row],[№]],Поиск_расходки[Индекс6],0)),"")</f>
        <v/>
      </c>
      <c r="X74" s="200" t="str">
        <f>IFERROR(INDEX(Расходка[Наименование расходного материала],MATCH(Расходка[[#This Row],[№]],Поиск_расходки[Индекс7],0)),"")</f>
        <v/>
      </c>
      <c r="Y74" s="200" t="str">
        <f>IFERROR(INDEX(Расходка[Наименование расходного материала],MATCH(Расходка[[#This Row],[№]],Поиск_расходки[Индекс8],0)),"")</f>
        <v/>
      </c>
      <c r="Z74" s="200" t="str">
        <f>IFERROR(INDEX(Расходка[Наименование расходного материала],MATCH(Расходка[[#This Row],[№]],Поиск_расходки[Индекс9],0)),"")</f>
        <v/>
      </c>
      <c r="AA74" s="200" t="str">
        <f>IFERROR(INDEX(Расходка[Наименование расходного материала],MATCH(Расходка[[#This Row],[№]],Поиск_расходки[Индекс10],0)),"")</f>
        <v/>
      </c>
      <c r="AB74" s="200" t="str">
        <f>IFERROR(INDEX(Расходка[Наименование расходного материала],MATCH(Расходка[[#This Row],[№]],Поиск_расходки[Индекс11],0)),"")</f>
        <v/>
      </c>
      <c r="AC74" s="200" t="str">
        <f>IFERROR(INDEX(Расходка[Наименование расходного материала],MATCH(Расходка[[#This Row],[№]],Поиск_расходки[Индекс12],0)),"")</f>
        <v/>
      </c>
      <c r="AD74" s="200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467</v>
      </c>
    </row>
    <row r="75" spans="1:33">
      <c r="AF75" s="4" t="s">
        <v>6</v>
      </c>
      <c r="AG75" s="4" t="s">
        <v>468</v>
      </c>
    </row>
    <row r="76" spans="1:33">
      <c r="AF76" s="4" t="s">
        <v>6</v>
      </c>
      <c r="AG76" s="4" t="s">
        <v>469</v>
      </c>
    </row>
    <row r="77" spans="1:33">
      <c r="AF77" s="4" t="s">
        <v>6</v>
      </c>
      <c r="AG77" s="4" t="s">
        <v>470</v>
      </c>
    </row>
    <row r="78" spans="1:33"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C21" sqref="C2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349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348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352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508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506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341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2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2023-12-27T16:23:32Z</cp:lastPrinted>
  <dcterms:created xsi:type="dcterms:W3CDTF">2015-06-05T18:19:34Z</dcterms:created>
  <dcterms:modified xsi:type="dcterms:W3CDTF">2024-07-23T15:08:45Z</dcterms:modified>
</cp:coreProperties>
</file>