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/>
  <c r="V53" i="1"/>
  <c r="V39" i="1"/>
  <c r="V59" i="1"/>
  <c r="V41" i="1"/>
  <c r="V44" i="1"/>
  <c r="V51" i="1"/>
  <c r="V68" i="1"/>
  <c r="H68" i="1"/>
  <c r="H69" i="1" s="1"/>
  <c r="H70" i="1" s="1"/>
  <c r="F63" i="1"/>
  <c r="F64" i="1" s="1"/>
  <c r="F65" i="1" s="1"/>
  <c r="F66" i="1" s="1"/>
  <c r="F67" i="1" s="1"/>
  <c r="F68" i="1" s="1"/>
  <c r="F69" i="1" s="1"/>
  <c r="S72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65" i="1" l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0" i="1"/>
  <c r="S71" i="1"/>
  <c r="S2" i="1"/>
  <c r="S54" i="1"/>
  <c r="S58" i="1"/>
  <c r="S52" i="1"/>
  <c r="S69" i="1"/>
  <c r="S68" i="1"/>
  <c r="S66" i="1"/>
  <c r="S67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G70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<sst xmlns="http://schemas.openxmlformats.org/spreadsheetml/2006/main" count="870" uniqueCount="529">
  <si>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</si>
  <si>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</si>
  <si>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</si>
  <si>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</si>
  <si>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</si>
  <si>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</si>
  <si>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</si>
  <si>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</si>
  <si>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</si>
  <si>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</si>
  <si>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</si>
  <si>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</si>
  <si>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</si>
  <si>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</si>
  <si>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</si>
  <si>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</si>
  <si>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</si>
  <si>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</si>
  <si>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</si>
  <si>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</si>
  <si>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</si>
  <si>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</si>
  <si>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</si>
  <si>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</si>
  <si>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</si>
  <si>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</si>
  <si>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</si>
  <si>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</si>
  <si>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</si>
  <si>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</si>
  <si>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</si>
  <si>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</si>
  <si>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</si>
  <si>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</si>
  <si>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</si>
  <si>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</si>
  <si>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</si>
  <si>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</si>
  <si>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</si>
  <si>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</si>
  <si>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</si>
  <si>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</si>
  <si>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</si>
  <si>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</si>
  <si>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</si>
  <si>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</si>
  <si>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</si>
  <si>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</si>
  <si>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</si>
  <si>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</si>
  <si>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</si>
  <si>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</si>
  <si>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</si>
  <si>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</si>
  <si>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</si>
  <si>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</si>
  <si>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</si>
  <si>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</si>
  <si>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</si>
  <si>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</si>
  <si>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</si>
  <si>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</si>
  <si>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</si>
  <si>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</si>
  <si>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</si>
  <si>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</si>
  <si>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</si>
  <si>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</si>
  <si>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</si>
  <si>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</si>
  <si>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</si>
  <si>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</si>
  <si>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</si>
  <si>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</si>
  <si>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</si>
  <si>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</si>
  <si>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</si>
  <si>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</si>
  <si>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</si>
  <si>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</si>
  <si>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</si>
  <si>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</si>
  <si>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</si>
  <si>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</si>
  <si>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</si>
  <si>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</si>
  <si>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</si>
  <si>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</si>
  <si>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</si>
  <si>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</si>
  <si>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</si>
  <si>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</si>
  <si>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</si>
  <si>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</si>
  <si>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</si>
  <si>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</si>
  <si>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</si>
  <si>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</si>
  <si>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</si>
  <si>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</si>
  <si>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</si>
  <si>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</si>
  <si>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</si>
  <si>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</si>
  <si>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</si>
  <si>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</si>
  <si>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</si>
  <si>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</si>
  <si>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</si>
  <si>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</si>
  <si>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</si>
  <si>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</si>
  <si>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</si>
  <si>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</si>
  <si>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</si>
  <si>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</si>
  <si>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</si>
  <si>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</si>
  <si>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</si>
  <si>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</si>
  <si>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</si>
  <si>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</si>
  <si>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</si>
  <si>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</si>
  <si>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</si>
  <si>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</si>
  <si>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</si>
  <si>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</si>
  <si>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</si>
  <si>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</si>
  <si>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</si>
  <si>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</si>
  <si>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</si>
  <si>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</si>
  <si>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</si>
  <si>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</si>
  <si>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</si>
  <si>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</si>
  <si>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</si>
  <si>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</si>
  <si>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</si>
  <si>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</si>
  <si>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</si>
  <si>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</si>
  <si>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</si>
  <si>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</si>
  <si>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</si>
  <si>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</si>
  <si>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</si>
  <si>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</si>
  <si>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</si>
  <si>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</si>
  <si>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</si>
  <si>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</si>
  <si>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</si>
  <si>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</si>
  <si>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</si>
  <si>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</si>
  <si>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</si>
  <si>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</si>
  <si>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</si>
  <si>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</si>
  <si>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</si>
  <si>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</si>
  <si>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</si>
  <si>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</si>
  <si>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</si>
  <si>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</si>
  <si>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</si>
  <si>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</si>
  <si>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</si>
  <si>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</si>
  <si>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</si>
  <si>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</si>
  <si>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</si>
  <si>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</si>
  <si>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</si>
  <si>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</si>
  <si>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</si>
  <si>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</si>
  <si>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</si>
  <si>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</si>
  <si>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</si>
  <si>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</si>
  <si>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</si>
  <si>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</si>
  <si>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</si>
  <si>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</si>
  <si>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</si>
  <si>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</si>
  <si>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</si>
  <si>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</si>
  <si>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</si>
  <si>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</si>
  <si>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</si>
  <si>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</si>
  <si>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</si>
  <si>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</si>
  <si>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</si>
  <si>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</si>
  <si>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</si>
  <si>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</si>
  <si>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</si>
  <si>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</si>
  <si>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</si>
  <si>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</si>
  <si>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</si>
  <si>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</si>
  <si>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</si>
  <si>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</si>
  <si>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</si>
  <si>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</si>
  <si>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</si>
  <si>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</si>
  <si>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</si>
  <si>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</si>
  <si>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</si>
  <si>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</si>
  <si>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</si>
  <si>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</si>
  <si>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</si>
  <si>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</si>
  <si>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</si>
  <si>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</si>
  <si>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</si>
  <si>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</si>
  <si>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</si>
  <si>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</si>
  <si>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</si>
  <si>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</si>
  <si>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</si>
  <si>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</si>
  <si>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</si>
  <si>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</si>
  <si>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</si>
  <si>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</si>
  <si>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</si>
  <si>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</si>
  <si>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</si>
  <si>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</si>
  <si>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</si>
  <si>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</si>
  <si>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</si>
  <si>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</si>
  <si>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</si>
  <si>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</si>
  <si>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</si>
  <si>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</si>
  <si>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</si>
  <si>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</si>
  <si>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</si>
  <si>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</si>
  <si>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</si>
  <si>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</si>
  <si>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</si>
  <si>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</si>
  <si>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</si>
  <si>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</si>
  <si>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</si>
  <si>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</si>
  <si>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</si>
  <si>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</si>
  <si>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</si>
  <si>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</si>
  <si>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</si>
  <si>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</si>
  <si>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</si>
  <si>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</si>
  <si>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</si>
  <si>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</si>
  <si>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</si>
  <si>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</si>
  <si>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</si>
  <si>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</si>
  <si>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</si>
  <si>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</si>
  <si>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</si>
  <si>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</si>
  <si>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</si>
  <si>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</si>
  <si>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</si>
  <si>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</si>
  <si>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</si>
  <si>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</si>
  <si>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</si>
  <si>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</si>
  <si>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</si>
  <si>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</si>
  <si>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</si>
  <si>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</si>
  <si>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</si>
  <si>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</si>
  <si>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</si>
  <si>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</si>
  <si>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</si>
  <si>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</si>
  <si>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</si>
  <si>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</si>
  <si>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</si>
  <si>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</si>
  <si>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</si>
  <si>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</si>
  <si>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</si>
  <si>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</si>
  <si>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</si>
  <si>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</si>
  <si>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</si>
  <si>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</si>
  <si>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</si>
  <si>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</si>
  <si>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</si>
  <si>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</si>
  <si>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</si>
  <si>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</si>
  <si>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</si>
  <si>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</si>
  <si>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</si>
  <si>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</si>
  <si>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</si>
  <si>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</si>
  <si>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</si>
  <si>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</si>
  <si>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</si>
  <si>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</si>
  <si>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</si>
  <si>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</si>
  <si>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</si>
  <si>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</si>
  <si>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</si>
  <si>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</si>
  <si>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</si>
  <si>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</si>
  <si>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</si>
  <si>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</si>
  <si>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</si>
  <si>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</si>
  <si>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</si>
  <si>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</si>
  <si>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</si>
  <si>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</si>
  <si>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</si>
  <si>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</si>
  <si>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</si>
  <si>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</si>
  <si>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</si>
  <si>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</si>
  <si>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</si>
  <si>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</si>
  <si>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</si>
  <si>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</si>
  <si>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</si>
  <si>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</si>
  <si>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</si>
  <si>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</si>
  <si>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</si>
  <si>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</si>
  <si>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</si>
  <si>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</si>
  <si>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</si>
  <si>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</si>
  <si>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</si>
  <si>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</si>
  <si>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</si>
  <si>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</si>
  <si>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</si>
  <si>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</si>
  <si>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</si>
  <si>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</si>
  <si>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</si>
  <si>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</si>
  <si>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</si>
  <si>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</si>
  <si>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</si>
  <si>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</si>
  <si>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</si>
  <si>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</si>
  <si>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</si>
  <si>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</si>
  <si>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</si>
  <si>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</si>
  <si>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</si>
  <si>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</si>
  <si>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</si>
  <si>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</si>
  <si>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</si>
  <si>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</si>
  <si>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</si>
  <si>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</si>
  <si>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</si>
  <si>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</si>
  <si>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</si>
  <si>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</si>
  <si>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</si>
  <si>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</si>
  <si>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</si>
  <si>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</si>
  <si>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</si>
  <si>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</si>
  <si>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</si>
  <si>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</si>
  <si>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</si>
  <si>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</si>
  <si>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</si>
  <si>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</si>
  <si>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</si>
  <si>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</si>
  <si>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</si>
  <si>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</si>
  <si>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</si>
  <si>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</si>
  <si>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</si>
  <si>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</si>
  <si>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</si>
  <si>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</si>
  <si>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</si>
  <si>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</si>
  <si>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</si>
  <si>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</si>
  <si>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</si>
  <si>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</si>
  <si>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</si>
  <si>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</si>
  <si>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</si>
  <si>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</si>
  <si>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</si>
  <si>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</si>
  <si>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</si>
  <si>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</si>
  <si>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</si>
  <si>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</si>
  <si>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</si>
  <si>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</si>
  <si>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</si>
  <si>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</si>
  <si>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</si>
  <si>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</si>
  <si>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</si>
  <si>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</si>
  <si>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</si>
  <si>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</si>
  <si>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</si>
  <si>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</si>
  <si>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</si>
  <si>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</si>
  <si>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</si>
  <si>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</si>
  <si>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</si>
  <si>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</si>
  <si>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</si>
  <si>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</si>
  <si>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</si>
  <si>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</si>
  <si>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</si>
  <si>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</si>
  <si>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</si>
  <si>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</si>
  <si>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</si>
  <si>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</si>
  <si>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</si>
  <si>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</si>
  <si>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</si>
  <si>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</si>
  <si>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</si>
  <si>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</si>
  <si>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</si>
  <si>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</si>
  <si>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</si>
  <si>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</si>
  <si>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</si>
  <si>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</si>
  <si>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</si>
  <si>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</si>
  <si>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</si>
  <si>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</si>
  <si>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</si>
  <si>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</si>
  <si>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</si>
  <si>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</si>
  <si>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</si>
  <si>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</si>
  <si>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</si>
  <si>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</si>
  <si>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</si>
  <si>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</si>
  <si>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</si>
  <si>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</si>
  <si>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</si>
  <si>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</si>
  <si>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</si>
  <si>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</si>
  <si>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</si>
  <si>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</si>
  <si>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</si>
  <si>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</si>
  <si>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</si>
  <si>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</si>
  <si>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</si>
  <si>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</si>
  <si>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</si>
  <si>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</si>
  <si>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</si>
  <si>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</si>
  <si>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</si>
  <si>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</si>
  <si>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</si>
  <si>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</si>
  <si>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</si>
  <si>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</si>
  <si>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</si>
  <si>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</si>
  <si>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</si>
  <si>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</si>
  <si>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</si>
  <si>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</si>
  <si>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</si>
  <si>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</si>
  <si>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</si>
  <si>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</si>
  <si>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</si>
  <si>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</si>
  <si>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неровности контуров</t>
  </si>
  <si>
    <t>Совместно с д/кардиологом: с учетом клинических данных, ЭКГ и КАГ рекомендована ЧТКА  ПНА.</t>
  </si>
  <si>
    <t>200 ml</t>
  </si>
  <si>
    <t>Бырылова Т.А.</t>
  </si>
  <si>
    <t>04:48</t>
  </si>
  <si>
    <t>Правый</t>
  </si>
  <si>
    <t xml:space="preserve">проходим, контуры ровные. Антеградный  кровоток TIMI III.   </t>
  </si>
  <si>
    <r>
      <t xml:space="preserve">стеноз устья 30%, нестабильный субокклюзирующий стеноз проксимального сегмента, TTG1, TIMI II. 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проходим, контуры ровные. Антеградный  кровоток TIMI III.   </t>
    </r>
  </si>
  <si>
    <t>Устье ствола ЛКА  катетеризировано проводниковым катетером Launcher EBU 3/5 6Fr. Коронарный проводник AngioLine 1 гр  удалось провести за зону субокклюзии в дистальный сегмент ПНА. В зону проксимального сегмента с покрытием субокклюзирующего стеноза имплантирован DES Resolute Integrity  3,5-22 мм, давлением 10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</si>
</sst>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Q18" sqref="Q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45322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0.65277777777777779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0.65972222222222221</v>
      </c>
      <c r="C10" s="55"/>
      <c r="D10" s="96" t="s">
        <v>173</v>
      </c>
      <c r="E10" s="94"/>
      <c r="F10" s="94"/>
      <c r="G10" s="24" t="s">
        <v>167</v>
      </c>
      <c r="H10" s="26"/>
    </row>
    <row r="11" spans="1:8" ht="18" thickTop="1" thickBot="1">
      <c r="A11" s="89" t="s">
        <v>192</v>
      </c>
      <c r="B11" s="90" t="s">
        <v>523</v>
      </c>
      <c r="C11" s="8"/>
      <c r="D11" s="96" t="s">
        <v>170</v>
      </c>
      <c r="E11" s="94"/>
      <c r="F11" s="94"/>
      <c r="G11" s="24" t="s">
        <v>268</v>
      </c>
      <c r="H11" s="26"/>
    </row>
    <row r="12" spans="1:8" ht="16.5" thickTop="1">
      <c r="A12" s="81" t="s">
        <v>8</v>
      </c>
      <c r="B12" s="82">
        <v>19481</v>
      </c>
      <c r="C12" s="12"/>
      <c r="D12" s="96" t="s">
        <v>303</v>
      </c>
      <c r="E12" s="94"/>
      <c r="F12" s="94"/>
      <c r="G12" s="24" t="s">
        <v>508</v>
      </c>
      <c r="H12" s="26"/>
    </row>
    <row r="13" spans="1:8" ht="15.75">
      <c r="A13" s="15" t="s">
        <v>10</v>
      </c>
      <c r="B13" s="30">
        <f>DATEDIF(B12,B8,"y")</f>
        <v>70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2992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524</v>
      </c>
    </row>
    <row r="16" spans="1:8" ht="15.6" customHeight="1">
      <c r="A16" s="15" t="s">
        <v>106</v>
      </c>
      <c r="B16" s="19" t="s">
        <v>489</v>
      </c>
      <c r="D16" s="36"/>
      <c r="E16" s="36"/>
      <c r="F16" s="36"/>
      <c r="G16" s="170" t="s">
        <v>405</v>
      </c>
      <c r="H16" s="168">
        <v>2560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4.8639999999999999</v>
      </c>
    </row>
    <row r="18" spans="1:8" ht="14.45" customHeight="1">
      <c r="A18" s="57" t="s">
        <v>188</v>
      </c>
      <c r="B18" s="87" t="s">
        <v>525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520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526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521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204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4" zoomScaleNormal="100" zoomScaleSheetLayoutView="100" zoomScalePageLayoutView="90" workbookViewId="0">
      <selection activeCell="N27" sqref="N2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45322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0.65972222222222221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0.6875</v>
      </c>
      <c r="C14" s="12"/>
      <c r="D14" s="96" t="s">
        <v>173</v>
      </c>
      <c r="E14" s="94"/>
      <c r="F14" s="94"/>
      <c r="G14" s="80" t="str">
        <f>КАГ!G10</f>
        <v>Сугера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2.777777777777779E-2</v>
      </c>
      <c r="D15" s="96" t="s">
        <v>170</v>
      </c>
      <c r="E15" s="94"/>
      <c r="F15" s="94"/>
      <c r="G15" s="80" t="str">
        <f>КАГ!G11</f>
        <v>Комаров А.С.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Бырылова Т.А.</v>
      </c>
      <c r="C16" s="204">
        <f>LEN(КАГ!B11)</f>
        <v>13</v>
      </c>
      <c r="D16" s="96" t="s">
        <v>303</v>
      </c>
      <c r="E16" s="94"/>
      <c r="F16" s="94"/>
      <c r="G16" s="80" t="str">
        <f>КАГ!G12</f>
        <v>Прудникова Ю.А.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19481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70</v>
      </c>
      <c r="H18" s="39"/>
    </row>
    <row r="19" spans="1:8" ht="14.45" customHeight="1">
      <c r="A19" s="15" t="s">
        <v>12</v>
      </c>
      <c r="B19" s="68">
        <f>КАГ!B14</f>
        <v>2992</v>
      </c>
      <c r="C19" s="69"/>
      <c r="D19" s="69"/>
      <c r="E19" s="69"/>
      <c r="F19" s="69"/>
      <c r="G19" s="169" t="s">
        <v>402</v>
      </c>
      <c r="H19" s="184" t="str">
        <f>КАГ!H15</f>
        <v>04:48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2560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4.8639999999999999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0.66249999999999998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528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45322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Бырылова Т.А.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19481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70</v>
      </c>
    </row>
    <row r="7" spans="1:4">
      <c r="A7" s="38"/>
      <c r="C7" s="102" t="s">
        <v>12</v>
      </c>
      <c r="D7" s="104">
        <f>КАГ!$B$14</f>
        <v>2992</v>
      </c>
    </row>
    <row r="8" spans="1:4">
      <c r="A8" s="198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199"/>
      <c r="B10" s="31"/>
      <c r="C10" s="153" t="s">
        <v>13</v>
      </c>
      <c r="D10" s="154">
        <f>КАГ!$B$8</f>
        <v>45322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347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470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0" sqref="C7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6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2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3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>Euphora</v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4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>NC Accuforce</v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5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>NC Euphora</v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6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>Sapphire</v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7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>Sprinter Legend</v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8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9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>Колибри</v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10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11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>Nitrex 260</v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12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>RadiFocus</v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13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>BasixCOMPAK</v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14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>BasixTOUCH</v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15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>Dolphin</v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16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>Lepu Medical</v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17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509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18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>Demax</v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19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>Oscor 7F</v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306</v>
      </c>
      <c r="C21" s="1" t="s">
        <v>513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20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21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2" s="116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2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22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>Индефлятор</v>
      </c>
      <c r="W23" s="116" t="str">
        <f>IFERROR(INDEX(Расходка[Наименование расходного материала],MATCH(Расходка[[#This Row],[№]],Поиск_расходки[Индекс6],0)),"")</f>
        <v>Индефлятор</v>
      </c>
      <c r="X23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426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23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24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25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>Fielder</v>
      </c>
      <c r="W26" s="116" t="str">
        <f>IFERROR(INDEX(Расходка[Наименование расходного материала],MATCH(Расходка[[#This Row],[№]],Поиск_расходки[Индекс6],0)),"")</f>
        <v>Fielder</v>
      </c>
      <c r="X26" s="116" t="str">
        <f>IFERROR(INDEX(Расходка[Наименование расходного материала],MATCH(Расходка[[#This Row],[№]],Поиск_расходки[Индекс7],0)),"")</f>
        <v>Fielder</v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26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>Fielder XT-A</v>
      </c>
      <c r="W27" s="116" t="str">
        <f>IFERROR(INDEX(Расходка[Наименование расходного материала],MATCH(Расходка[[#This Row],[№]],Поиск_расходки[Индекс6],0)),"")</f>
        <v>Fielder XT-A</v>
      </c>
      <c r="X27" s="116" t="str">
        <f>IFERROR(INDEX(Расходка[Наименование расходного материала],MATCH(Расходка[[#This Row],[№]],Поиск_расходки[Индекс7],0)),"")</f>
        <v>Fielder XT-A</v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27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>Fielder XT-R</v>
      </c>
      <c r="W28" s="116" t="str">
        <f>IFERROR(INDEX(Расходка[Наименование расходного материала],MATCH(Расходка[[#This Row],[№]],Поиск_расходки[Индекс6],0)),"")</f>
        <v>Fielder XT-R</v>
      </c>
      <c r="X28" s="116" t="str">
        <f>IFERROR(INDEX(Расходка[Наименование расходного материала],MATCH(Расходка[[#This Row],[№]],Поиск_расходки[Индекс7],0)),"")</f>
        <v>Fielder XT-R</v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517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28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>Asahi Gaia First</v>
      </c>
      <c r="W29" s="116" t="str">
        <f>IFERROR(INDEX(Расходка[Наименование расходного материала],MATCH(Расходка[[#This Row],[№]],Поиск_расходки[Индекс6],0)),"")</f>
        <v>Asahi Gaia First</v>
      </c>
      <c r="X29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s="1" t="s">
        <v>518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29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>Asahi Gaia Second</v>
      </c>
      <c r="W30" s="116" t="str">
        <f>IFERROR(INDEX(Расходка[Наименование расходного материала],MATCH(Расходка[[#This Row],[№]],Поиск_расходки[Индекс6],0)),"")</f>
        <v>Asahi Gaia Second</v>
      </c>
      <c r="X30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519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30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>Asahi Gaia Third</v>
      </c>
      <c r="W31" s="116" t="str">
        <f>IFERROR(INDEX(Расходка[Наименование расходного материала],MATCH(Расходка[[#This Row],[№]],Поиск_расходки[Индекс6],0)),"")</f>
        <v>Asahi Gaia Third</v>
      </c>
      <c r="X31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31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>Intuition</v>
      </c>
      <c r="W32" s="116" t="str">
        <f>IFERROR(INDEX(Расходка[Наименование расходного материала],MATCH(Расходка[[#This Row],[№]],Поиск_расходки[Индекс6],0)),"")</f>
        <v>Intuition</v>
      </c>
      <c r="X32" s="116" t="str">
        <f>IFERROR(INDEX(Расходка[Наименование расходного материала],MATCH(Расходка[[#This Row],[№]],Поиск_расходки[Индекс7],0)),"")</f>
        <v>Intuition</v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32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>ProVia 3 Hydro-Track®</v>
      </c>
      <c r="W33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3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33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>ProVia 6 Hydro-Track®</v>
      </c>
      <c r="W34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4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34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>ProVia 9 Hydro-Track®</v>
      </c>
      <c r="W35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5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35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>Rinato</v>
      </c>
      <c r="W36" s="116" t="str">
        <f>IFERROR(INDEX(Расходка[Наименование расходного материала],MATCH(Расходка[[#This Row],[№]],Поиск_расходки[Индекс6],0)),"")</f>
        <v>Rinato</v>
      </c>
      <c r="X36" s="116" t="str">
        <f>IFERROR(INDEX(Расходка[Наименование расходного материала],MATCH(Расходка[[#This Row],[№]],Поиск_расходки[Индекс7],0)),"")</f>
        <v>Rinato</v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36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>Runthrough NS (Floppy)</v>
      </c>
      <c r="W37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7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37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8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8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38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9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9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39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>Sion</v>
      </c>
      <c r="W40" s="116" t="str">
        <f>IFERROR(INDEX(Расходка[Наименование расходного материала],MATCH(Расходка[[#This Row],[№]],Поиск_расходки[Индекс6],0)),"")</f>
        <v>Sion</v>
      </c>
      <c r="X40" s="116" t="str">
        <f>IFERROR(INDEX(Расходка[Наименование расходного материала],MATCH(Расходка[[#This Row],[№]],Поиск_расходки[Индекс7],0)),"")</f>
        <v>Sion</v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40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>Sion Black</v>
      </c>
      <c r="W41" s="116" t="str">
        <f>IFERROR(INDEX(Расходка[Наименование расходного материала],MATCH(Расходка[[#This Row],[№]],Поиск_расходки[Индекс6],0)),"")</f>
        <v>Sion Black</v>
      </c>
      <c r="X41" s="116" t="str">
        <f>IFERROR(INDEX(Расходка[Наименование расходного материала],MATCH(Расходка[[#This Row],[№]],Поиск_расходки[Индекс7],0)),"")</f>
        <v>Sion Black</v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41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>Sion Blue</v>
      </c>
      <c r="W42" s="116" t="str">
        <f>IFERROR(INDEX(Расходка[Наименование расходного материала],MATCH(Расходка[[#This Row],[№]],Поиск_расходки[Индекс6],0)),"")</f>
        <v>Sion Blue</v>
      </c>
      <c r="X42" s="116" t="str">
        <f>IFERROR(INDEX(Расходка[Наименование расходного материала],MATCH(Расходка[[#This Row],[№]],Поиск_расходки[Индекс7],0)),"")</f>
        <v>Sion Blue</v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42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>Thunder</v>
      </c>
      <c r="W43" s="116" t="str">
        <f>IFERROR(INDEX(Расходка[Наименование расходного материала],MATCH(Расходка[[#This Row],[№]],Поиск_расходки[Индекс6],0)),"")</f>
        <v>Thunder</v>
      </c>
      <c r="X43" s="116" t="str">
        <f>IFERROR(INDEX(Расходка[Наименование расходного материала],MATCH(Расходка[[#This Row],[№]],Поиск_расходки[Индекс7],0)),"")</f>
        <v>Thunder</v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43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>Whisper MS</v>
      </c>
      <c r="W44" s="116" t="str">
        <f>IFERROR(INDEX(Расходка[Наименование расходного материала],MATCH(Расходка[[#This Row],[№]],Поиск_расходки[Индекс6],0)),"")</f>
        <v>Whisper MS</v>
      </c>
      <c r="X44" s="116" t="str">
        <f>IFERROR(INDEX(Расходка[Наименование расходного материала],MATCH(Расходка[[#This Row],[№]],Поиск_расходки[Индекс7],0)),"")</f>
        <v>Whisper MS</v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44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>Winn 200T</v>
      </c>
      <c r="W45" s="116" t="str">
        <f>IFERROR(INDEX(Расходка[Наименование расходного материала],MATCH(Расходка[[#This Row],[№]],Поиск_расходки[Индекс6],0)),"")</f>
        <v>Winn 200T</v>
      </c>
      <c r="X45" s="116" t="str">
        <f>IFERROR(INDEX(Расходка[Наименование расходного материала],MATCH(Расходка[[#This Row],[№]],Поиск_расходки[Индекс7],0)),"")</f>
        <v>Winn 200T</v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1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45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516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46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7" s="116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47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8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514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48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49" s="116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49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447</v>
      </c>
    </row>
    <row r="50" spans="1:33">
      <c r="A50">
        <v>49</v>
      </c>
      <c r="B50" t="s">
        <v>6</v>
      </c>
      <c r="C50" s="1" t="s">
        <v>278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49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>BMS, Integtity</v>
      </c>
      <c r="W50" s="116" t="str">
        <f>IFERROR(INDEX(Расходка[Наименование расходного материала],MATCH(Расходка[[#This Row],[№]],Поиск_расходки[Индекс6],0)),"")</f>
        <v>BMS, Integtity</v>
      </c>
      <c r="X50" s="116" t="str">
        <f>IFERROR(INDEX(Расходка[Наименование расходного материала],MATCH(Расходка[[#This Row],[№]],Поиск_расходки[Индекс7],0)),"")</f>
        <v>BMS, Integtity</v>
      </c>
      <c r="Y50" s="116" t="str">
        <f>IFERROR(INDEX(Расходка[Наименование расходного материала],MATCH(Расходка[[#This Row],[№]],Поиск_расходки[Индекс8],0)),"")</f>
        <v>BMS, Integtity</v>
      </c>
      <c r="Z50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61" t="s">
        <v>346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50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>DES, Calipso</v>
      </c>
      <c r="W51" s="116" t="str">
        <f>IFERROR(INDEX(Расходка[Наименование расходного материала],MATCH(Расходка[[#This Row],[№]],Поиск_расходки[Индекс6],0)),"")</f>
        <v>DES, Calipso</v>
      </c>
      <c r="X51" s="116" t="str">
        <f>IFERROR(INDEX(Расходка[Наименование расходного материала],MATCH(Расходка[[#This Row],[№]],Поиск_расходки[Индекс7],0)),"")</f>
        <v>DES, Calipso</v>
      </c>
      <c r="Y51" s="116" t="str">
        <f>IFERROR(INDEX(Расходка[Наименование расходного материала],MATCH(Расходка[[#This Row],[№]],Поиск_расходки[Индекс8],0)),"")</f>
        <v>DES, Calipso</v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51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>DES, NanoMed</v>
      </c>
      <c r="W52" s="116" t="str">
        <f>IFERROR(INDEX(Расходка[Наименование расходного материала],MATCH(Расходка[[#This Row],[№]],Поиск_расходки[Индекс6],0)),"")</f>
        <v>DES, NanoMed</v>
      </c>
      <c r="X52" s="116" t="str">
        <f>IFERROR(INDEX(Расходка[Наименование расходного материала],MATCH(Расходка[[#This Row],[№]],Поиск_расходки[Индекс7],0)),"")</f>
        <v>DES, NanoMed</v>
      </c>
      <c r="Y52" s="116" t="str">
        <f>IFERROR(INDEX(Расходка[Наименование расходного материала],MATCH(Расходка[[#This Row],[№]],Поиск_расходки[Индекс8],0)),"")</f>
        <v>DES, NanoMed</v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32" t="s">
        <v>324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1</v>
      </c>
      <c r="I53" s="117">
        <f>IF(ISNUMBER(SEARCH('Карта учёта'!$B$17,Расходка[[#This Row],[Наименование расходного материала]])),MAX($I$1:I52)+1,0)</f>
        <v>52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3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3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3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t="s">
        <v>358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53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>DES, Yukon Chrome PC</v>
      </c>
      <c r="W54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54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4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s="165" t="s">
        <v>388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54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>DES, Firehawk</v>
      </c>
      <c r="W55" s="116" t="str">
        <f>IFERROR(INDEX(Расходка[Наименование расходного материала],MATCH(Расходка[[#This Row],[№]],Поиск_расходки[Индекс6],0)),"")</f>
        <v>DES, Firehawk</v>
      </c>
      <c r="X55" s="116" t="str">
        <f>IFERROR(INDEX(Расходка[Наименование расходного материала],MATCH(Расходка[[#This Row],[№]],Поиск_расходки[Индекс7],0)),"")</f>
        <v>DES, Firehawk</v>
      </c>
      <c r="Y55" s="116" t="str">
        <f>IFERROR(INDEX(Расходка[Наименование расходного материала],MATCH(Расходка[[#This Row],[№]],Поиск_расходки[Индекс8],0)),"")</f>
        <v>DES, Firehawk</v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t="s">
        <v>387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55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>DES, Resolute Onyx</v>
      </c>
      <c r="W56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6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6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454</v>
      </c>
    </row>
    <row r="57" spans="1:33">
      <c r="A57">
        <v>56</v>
      </c>
      <c r="B57" t="s">
        <v>95</v>
      </c>
      <c r="C57" s="1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56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7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344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57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8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456</v>
      </c>
    </row>
    <row r="59" spans="1:33">
      <c r="A59">
        <v>58</v>
      </c>
      <c r="B59" t="s">
        <v>4</v>
      </c>
      <c r="C59" t="s">
        <v>351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58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9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352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59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0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326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60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327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61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62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63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335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64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65</v>
      </c>
      <c r="J66" s="117">
        <f>IF(ISNUMBER(SEARCH('Карта учёта'!$B$18,Расходка[[#This Row],[Наименование расходного материала]])),MAX($J$1:J65)+1,0)</f>
        <v>65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6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331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66</v>
      </c>
      <c r="J67" s="201">
        <f>IF(ISNUMBER(SEARCH('Карта учёта'!$B$18,Расходка[[#This Row],[Наименование расходного материала]])),MAX($J$1:J66)+1,0)</f>
        <v>66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2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341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67</v>
      </c>
      <c r="J68" s="201">
        <f>IF(ISNUMBER(SEARCH('Карта учёта'!$B$18,Расходка[[#This Row],[Наименование расходного материала]])),MAX($J$1:J67)+1,0)</f>
        <v>67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2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340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68</v>
      </c>
      <c r="J69" s="201">
        <f>IF(ISNUMBER(SEARCH('Карта учёта'!$B$18,Расходка[[#This Row],[Наименование расходного материала]])),MAX($J$1:J68)+1,0)</f>
        <v>68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2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466</v>
      </c>
    </row>
    <row r="70" spans="1:33">
      <c r="A70">
        <v>69</v>
      </c>
      <c r="B70" t="s">
        <v>301</v>
      </c>
      <c r="C70" s="1" t="s">
        <v>332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69</v>
      </c>
      <c r="J70" s="201">
        <f>IF(ISNUMBER(SEARCH('Карта учёта'!$B$18,Расходка[[#This Row],[Наименование расходного материала]])),MAX($J$1:J69)+1,0)</f>
        <v>69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2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467</v>
      </c>
    </row>
    <row r="71" spans="1:33"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2024-01-31T14:05:40Z</cp:lastPrinted>
  <dcterms:created xsi:type="dcterms:W3CDTF">2015-06-05T18:19:34Z</dcterms:created>
  <dcterms:modified xsi:type="dcterms:W3CDTF">2024-01-31T14:12:29Z</dcterms:modified>
</cp:coreProperties>
</file>