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3" i="1"/>
  <c r="F74" i="1"/>
  <c r="F75" i="1"/>
  <c r="F76" i="1"/>
  <c r="F77" i="1"/>
  <c r="F78" i="1"/>
  <c r="G73" i="1"/>
  <c r="G74" i="1"/>
  <c r="G75" i="1"/>
  <c r="G76" i="1"/>
  <c r="G77" i="1"/>
  <c r="G78" i="1"/>
  <c r="H73" i="1"/>
  <c r="H74" i="1"/>
  <c r="H75" i="1"/>
  <c r="H76" i="1"/>
  <c r="H77" i="1"/>
  <c r="H78" i="1"/>
  <c r="I73" i="1"/>
  <c r="I74" i="1"/>
  <c r="I75" i="1"/>
  <c r="I76" i="1"/>
  <c r="I77" i="1"/>
  <c r="I78" i="1"/>
  <c r="J73" i="1"/>
  <c r="J74" i="1"/>
  <c r="J75" i="1"/>
  <c r="J76" i="1"/>
  <c r="J77" i="1"/>
  <c r="J78" i="1"/>
  <c r="K73" i="1"/>
  <c r="K74" i="1"/>
  <c r="K75" i="1"/>
  <c r="K76" i="1"/>
  <c r="K77" i="1"/>
  <c r="K78" i="1"/>
  <c r="L73" i="1"/>
  <c r="L74" i="1"/>
  <c r="L75" i="1"/>
  <c r="L76" i="1"/>
  <c r="L77" i="1"/>
  <c r="L78" i="1"/>
  <c r="M73" i="1"/>
  <c r="M74" i="1"/>
  <c r="M75" i="1"/>
  <c r="M76" i="1"/>
  <c r="M77" i="1"/>
  <c r="M78" i="1"/>
  <c r="N73" i="1"/>
  <c r="N74" i="1"/>
  <c r="N75" i="1"/>
  <c r="N76" i="1"/>
  <c r="N77" i="1"/>
  <c r="N78" i="1"/>
  <c r="O73" i="1"/>
  <c r="O74" i="1"/>
  <c r="O75" i="1"/>
  <c r="O76" i="1"/>
  <c r="O77" i="1"/>
  <c r="O78" i="1"/>
  <c r="P73" i="1"/>
  <c r="P74" i="1"/>
  <c r="P75" i="1"/>
  <c r="P76" i="1"/>
  <c r="P77" i="1"/>
  <c r="P78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P72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O72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Q72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I71" i="1" s="1"/>
  <c r="I72" i="1" s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68" i="1" l="1"/>
  <c r="V59" i="1"/>
  <c r="V44" i="1"/>
  <c r="V53" i="1"/>
  <c r="V51" i="1"/>
  <c r="V41" i="1"/>
  <c r="V39" i="1"/>
  <c r="V56" i="1"/>
  <c r="W47" i="1"/>
  <c r="J71" i="1"/>
  <c r="J72" i="1" s="1"/>
  <c r="F70" i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71" i="1" l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72" i="1" l="1"/>
  <c r="S72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5" i="1"/>
  <c r="S35" i="1"/>
  <c r="S11" i="1"/>
  <c r="S12" i="1"/>
  <c r="S31" i="1"/>
  <c r="S8" i="1"/>
  <c r="S29" i="1"/>
  <c r="S10" i="1"/>
  <c r="S30" i="1"/>
  <c r="S28" i="1" l="1"/>
  <c r="S20" i="1"/>
  <c r="S15" i="1"/>
  <c r="S13" i="1"/>
  <c r="S36" i="1"/>
  <c r="S25" i="1"/>
  <c r="S21" i="1"/>
  <c r="S6" i="1"/>
  <c r="S3" i="1"/>
  <c r="S4" i="1"/>
  <c r="S70" i="1"/>
  <c r="S62" i="1"/>
  <c r="S46" i="1"/>
  <c r="S49" i="1"/>
  <c r="S68" i="1"/>
  <c r="S59" i="1"/>
  <c r="S43" i="1"/>
  <c r="S44" i="1"/>
  <c r="S60" i="1"/>
  <c r="S64" i="1"/>
  <c r="S58" i="1"/>
  <c r="S40" i="1"/>
  <c r="S63" i="1"/>
  <c r="S53" i="1"/>
  <c r="S54" i="1"/>
  <c r="S57" i="1"/>
  <c r="S47" i="1"/>
  <c r="S42" i="1"/>
  <c r="S56" i="1"/>
  <c r="S50" i="1"/>
  <c r="S51" i="1"/>
  <c r="S69" i="1"/>
  <c r="S39" i="1"/>
  <c r="S66" i="1"/>
  <c r="S61" i="1"/>
  <c r="S67" i="1"/>
  <c r="S45" i="1"/>
  <c r="S52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71" i="1"/>
  <c r="S55" i="1"/>
  <c r="S48" i="1"/>
  <c r="S41" i="1"/>
  <c r="S65" i="1"/>
  <c r="K68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K72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G72" i="1" s="1"/>
  <c r="AA70" i="1"/>
  <c r="M56" i="1"/>
  <c r="M57" i="1" s="1"/>
  <c r="L54" i="1"/>
  <c r="AA31" i="1" l="1"/>
  <c r="N71" i="1"/>
  <c r="N7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L72" i="1" s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l="1"/>
  <c r="M71" i="1"/>
  <c r="M7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<sst xmlns="http://schemas.openxmlformats.org/spreadsheetml/2006/main" count="871" uniqueCount="532">
  <si>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</si>
  <si>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</si>
  <si>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</si>
  <si>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</si>
  <si>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</si>
  <si>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</si>
  <si>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</si>
  <si>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</si>
  <si>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</si>
  <si>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</si>
  <si>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</si>
  <si>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</si>
  <si>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</si>
  <si>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</si>
  <si>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</si>
  <si>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</si>
  <si>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</si>
  <si>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</si>
  <si>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</si>
  <si>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</si>
  <si>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</si>
  <si>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</si>
  <si>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</si>
  <si>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</si>
  <si>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</si>
  <si>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</si>
  <si>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</si>
  <si>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</si>
  <si>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</si>
  <si>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</si>
  <si>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</si>
  <si>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</si>
  <si>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</si>
  <si>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</si>
  <si>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</si>
  <si>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</si>
  <si>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</si>
  <si>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</si>
  <si>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</si>
  <si>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</si>
  <si>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</si>
  <si>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</si>
  <si>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</si>
  <si>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</si>
  <si>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</si>
  <si>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</si>
  <si>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</si>
  <si>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</si>
  <si>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</si>
  <si>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</si>
  <si>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</si>
  <si>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</si>
  <si>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</si>
  <si>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</si>
  <si>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</si>
  <si>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</si>
  <si>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</si>
  <si>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</si>
  <si>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</si>
  <si>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</si>
  <si>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</si>
  <si>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</si>
  <si>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</si>
  <si>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</si>
  <si>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</si>
  <si>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</si>
  <si>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</si>
  <si>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</si>
  <si>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</si>
  <si>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</si>
  <si>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</si>
  <si>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</si>
  <si>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</si>
  <si>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</si>
  <si>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</si>
  <si>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</si>
  <si>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</si>
  <si>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</si>
  <si>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</si>
  <si>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</si>
  <si>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</si>
  <si>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</si>
  <si>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</si>
  <si>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</si>
  <si>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</si>
  <si>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</si>
  <si>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</si>
  <si>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</si>
  <si>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</si>
  <si>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</si>
  <si>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</si>
  <si>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</si>
  <si>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</si>
  <si>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</si>
  <si>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</si>
  <si>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</si>
  <si>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</si>
  <si>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</si>
  <si>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</si>
  <si>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</si>
  <si>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</si>
  <si>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</si>
  <si>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</si>
  <si>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</si>
  <si>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</si>
  <si>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</si>
  <si>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</si>
  <si>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</si>
  <si>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</si>
  <si>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</si>
  <si>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</si>
  <si>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</si>
  <si>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</si>
  <si>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</si>
  <si>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</si>
  <si>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</si>
  <si>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</si>
  <si>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</si>
  <si>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</si>
  <si>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</si>
  <si>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</si>
  <si>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</si>
  <si>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</si>
  <si>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</si>
  <si>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</si>
  <si>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</si>
  <si>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</si>
  <si>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</si>
  <si>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</si>
  <si>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</si>
  <si>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</si>
  <si>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</si>
  <si>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</si>
  <si>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</si>
  <si>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</si>
  <si>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</si>
  <si>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</si>
  <si>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</si>
  <si>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</si>
  <si>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</si>
  <si>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</si>
  <si>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</si>
  <si>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</si>
  <si>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</si>
  <si>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</si>
  <si>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</si>
  <si>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</si>
  <si>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</si>
  <si>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</si>
  <si>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</si>
  <si>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</si>
  <si>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</si>
  <si>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</si>
  <si>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</si>
  <si>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</si>
  <si>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</si>
  <si>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</si>
  <si>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</si>
  <si>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</si>
  <si>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</si>
  <si>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</si>
  <si>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</si>
  <si>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</si>
  <si>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</si>
  <si>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</si>
  <si>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</si>
  <si>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</si>
  <si>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</si>
  <si>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</si>
  <si>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</si>
  <si>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</si>
  <si>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</si>
  <si>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</si>
  <si>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</si>
  <si>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</si>
  <si>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</si>
  <si>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</si>
  <si>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</si>
  <si>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</si>
  <si>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</si>
  <si>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</si>
  <si>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</si>
  <si>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</si>
  <si>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</si>
  <si>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</si>
  <si>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</si>
  <si>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</si>
  <si>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</si>
  <si>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</si>
  <si>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</si>
  <si>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</si>
  <si>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</si>
  <si>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</si>
  <si>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</si>
  <si>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</si>
  <si>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</si>
  <si>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</si>
  <si>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</si>
  <si>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</si>
  <si>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</si>
  <si>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</si>
  <si>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</si>
  <si>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</si>
  <si>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</si>
  <si>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</si>
  <si>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</si>
  <si>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</si>
  <si>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</si>
  <si>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</si>
  <si>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</si>
  <si>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</si>
  <si>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</si>
  <si>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</si>
  <si>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</si>
  <si>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</si>
  <si>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</si>
  <si>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</si>
  <si>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</si>
  <si>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</si>
  <si>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</si>
  <si>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</si>
  <si>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</si>
  <si>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</si>
  <si>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</si>
  <si>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</si>
  <si>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</si>
  <si>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</si>
  <si>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</si>
  <si>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</si>
  <si>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</si>
  <si>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</si>
  <si>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</si>
  <si>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</si>
  <si>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</si>
  <si>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</si>
  <si>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</si>
  <si>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</si>
  <si>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</si>
  <si>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</si>
  <si>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</si>
  <si>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</si>
  <si>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</si>
  <si>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</si>
  <si>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</si>
  <si>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</si>
  <si>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</si>
  <si>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</si>
  <si>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</si>
  <si>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</si>
  <si>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</si>
  <si>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</si>
  <si>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</si>
  <si>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</si>
  <si>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</si>
  <si>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</si>
  <si>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</si>
  <si>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</si>
  <si>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</si>
  <si>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</si>
  <si>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</si>
  <si>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</si>
  <si>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</si>
  <si>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</si>
  <si>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</si>
  <si>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</si>
  <si>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</si>
  <si>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</si>
  <si>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</si>
  <si>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</si>
  <si>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</si>
  <si>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</si>
  <si>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</si>
  <si>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</si>
  <si>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</si>
  <si>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</si>
  <si>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</si>
  <si>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</si>
  <si>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</si>
  <si>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</si>
  <si>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</si>
  <si>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</si>
  <si>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</si>
  <si>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</si>
  <si>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</si>
  <si>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</si>
  <si>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</si>
  <si>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</si>
  <si>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</si>
  <si>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</si>
  <si>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</si>
  <si>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</si>
  <si>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</si>
  <si>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</si>
  <si>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</si>
  <si>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</si>
  <si>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</si>
  <si>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</si>
  <si>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</si>
  <si>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</si>
  <si>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</si>
  <si>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</si>
  <si>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</si>
  <si>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</si>
  <si>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</si>
  <si>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</si>
  <si>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</si>
  <si>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</si>
  <si>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</si>
  <si>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</si>
  <si>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</si>
  <si>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</si>
  <si>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</si>
  <si>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</si>
  <si>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</si>
  <si>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</si>
  <si>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</si>
  <si>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</si>
  <si>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</si>
  <si>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</si>
  <si>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</si>
  <si>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</si>
  <si>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</si>
  <si>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</si>
  <si>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</si>
  <si>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</si>
  <si>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</si>
  <si>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</si>
  <si>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</si>
  <si>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</si>
  <si>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</si>
  <si>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</si>
  <si>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</si>
  <si>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</si>
  <si>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</si>
  <si>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</si>
  <si>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</si>
  <si>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</si>
  <si>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</si>
  <si>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</si>
  <si>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</si>
  <si>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</si>
  <si>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</si>
  <si>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</si>
  <si>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</si>
  <si>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</si>
  <si>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</si>
  <si>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</si>
  <si>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</si>
  <si>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</si>
  <si>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</si>
  <si>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</si>
  <si>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</si>
  <si>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</si>
  <si>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</si>
  <si>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</si>
  <si>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</si>
  <si>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</si>
  <si>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</si>
  <si>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</si>
  <si>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</si>
  <si>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</si>
  <si>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</si>
  <si>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</si>
  <si>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</si>
  <si>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</si>
  <si>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</si>
  <si>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</si>
  <si>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</si>
  <si>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</si>
  <si>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</si>
  <si>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</si>
  <si>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</si>
  <si>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</si>
  <si>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</si>
  <si>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</si>
  <si>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</si>
  <si>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</si>
  <si>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</si>
  <si>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</si>
  <si>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</si>
  <si>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</si>
  <si>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</si>
  <si>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</si>
  <si>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</si>
  <si>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</si>
  <si>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</si>
  <si>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</si>
  <si>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</si>
  <si>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</si>
  <si>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</si>
  <si>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</si>
  <si>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</si>
  <si>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</si>
  <si>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</si>
  <si>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</si>
  <si>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</si>
  <si>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</si>
  <si>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</si>
  <si>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</si>
  <si>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</si>
  <si>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</si>
  <si>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</si>
  <si>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</si>
  <si>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</si>
  <si>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</si>
  <si>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</si>
  <si>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</si>
  <si>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</si>
  <si>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</si>
  <si>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</si>
  <si>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</si>
  <si>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</si>
  <si>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</si>
  <si>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</si>
  <si>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</si>
  <si>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</si>
  <si>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</si>
  <si>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</si>
  <si>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</si>
  <si>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</si>
  <si>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</si>
  <si>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</si>
  <si>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</si>
  <si>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</si>
  <si>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</si>
  <si>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</si>
  <si>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</si>
  <si>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</si>
  <si>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</si>
  <si>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</si>
  <si>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</si>
  <si>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</si>
  <si>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</si>
  <si>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</si>
  <si>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</si>
  <si>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</si>
  <si>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</si>
  <si>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</si>
  <si>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</si>
  <si>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</si>
  <si>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</si>
  <si>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</si>
  <si>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</si>
  <si>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</si>
  <si>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</si>
  <si>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</si>
  <si>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</si>
  <si>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</si>
  <si>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</si>
  <si>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</si>
  <si>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</si>
  <si>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</si>
  <si>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</si>
  <si>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</si>
  <si>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</si>
  <si>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</si>
  <si>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</si>
  <si>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</si>
  <si>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</si>
  <si>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</si>
  <si>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</si>
  <si>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</si>
  <si>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</si>
  <si>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</si>
  <si>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</si>
  <si>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</si>
  <si>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</si>
  <si>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</si>
  <si>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</si>
  <si>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</si>
  <si>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</si>
  <si>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</si>
  <si>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</si>
  <si>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</si>
  <si>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</si>
  <si>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</si>
  <si>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</si>
  <si>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</si>
  <si>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</si>
  <si>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</si>
  <si>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</si>
  <si>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</si>
  <si>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</si>
  <si>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</si>
  <si>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</si>
  <si>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</si>
  <si>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</si>
  <si>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</si>
  <si>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</si>
  <si>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</si>
  <si>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</si>
  <si>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</si>
  <si>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</si>
  <si>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</si>
  <si>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</si>
  <si>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</si>
  <si>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</si>
  <si>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</si>
  <si>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</si>
  <si>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</si>
  <si>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</si>
  <si>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</si>
  <si>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</si>
  <si>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</si>
  <si>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</si>
  <si>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</si>
  <si>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</si>
  <si>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</si>
  <si>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</si>
  <si>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</si>
  <si>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</si>
  <si>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</si>
  <si>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</si>
  <si>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</si>
  <si>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</si>
  <si>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</si>
  <si>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</si>
  <si>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</si>
  <si>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</si>
  <si>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</si>
  <si>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</si>
  <si>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Pilot 150</t>
  </si>
  <si>
    <t>Pilot</t>
  </si>
  <si>
    <t>проходим,контуры ровные</t>
  </si>
  <si>
    <t>Устье ствола ЛКА  оптимально  катетеризировано проводниковым катетером Launcher Jl 3.5 6 Fr. Коронарный проводник  Angioline 0,8 проведен в дистальный сегмент ПНА. В зону проксимального сегмента имплантирован DES Resolute Integrity  3,0-15 мм, давлением 14.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ПНА, 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</si>
  <si>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100 ml</t>
  </si>
  <si>
    <t>Дыдычкин Н.И.</t>
  </si>
  <si>
    <t>01:54</t>
  </si>
  <si>
    <t xml:space="preserve">неровности контуров проксимального и среднего сегментов. Антеградный кровоток TIMI III. </t>
  </si>
  <si>
    <t xml:space="preserve">стеноз проксимального сегмента 60%.  Антеградный кровоток  TIMI III. </t>
  </si>
  <si>
    <t>1) Контроль места пункции, повязка  на руке до 6 ч. 2) Консервативная стратегия</t>
  </si>
  <si>
    <t xml:space="preserve">косвенный признаки хронической окклюзии на уровне проксимального сегмента (неблагоприятные предикторы реканализации). Выраженные межсистемные коллатерали с ретроградным контрастированием ЗМЖВ, ЗБВ и дистального сегмента ПКА из ветвей ОА и СВ ПНА. Rentrop 3.  Антеградный кровоток  TIMI 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</si>
</sst>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2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R17" sqref="Q17:R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45314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0.84722222222222221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0.86805555555555547</v>
      </c>
      <c r="C10" s="55"/>
      <c r="D10" s="96" t="s">
        <v>173</v>
      </c>
      <c r="E10" s="94"/>
      <c r="F10" s="94"/>
      <c r="G10" s="24" t="s">
        <v>156</v>
      </c>
      <c r="H10" s="26"/>
    </row>
    <row r="11" spans="1:8" ht="18" thickTop="1" thickBot="1">
      <c r="A11" s="89" t="s">
        <v>192</v>
      </c>
      <c r="B11" s="90" t="s">
        <v>526</v>
      </c>
      <c r="C11" s="8"/>
      <c r="D11" s="96" t="s">
        <v>170</v>
      </c>
      <c r="E11" s="94"/>
      <c r="F11" s="94"/>
      <c r="G11" s="24" t="s">
        <v>251</v>
      </c>
      <c r="H11" s="26"/>
    </row>
    <row r="12" spans="1:8" ht="16.5" thickTop="1">
      <c r="A12" s="81" t="s">
        <v>8</v>
      </c>
      <c r="B12" s="82">
        <v>19633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70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2099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406</v>
      </c>
      <c r="H16" s="168">
        <v>2170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4.1230000000000002</v>
      </c>
    </row>
    <row r="18" spans="1:8" ht="14.45" customHeight="1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523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528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529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531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530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204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/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5"/>
      <c r="D8" s="235"/>
      <c r="E8" s="235"/>
      <c r="F8" s="194"/>
      <c r="G8" s="119"/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0</v>
      </c>
      <c r="H11" s="39"/>
    </row>
    <row r="12" spans="1:8" ht="18.75">
      <c r="A12" s="75" t="s">
        <v>191</v>
      </c>
      <c r="B12" s="20">
        <f>КАГ!B8</f>
        <v>45314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0.67708333333333337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0.69097222222222221</v>
      </c>
      <c r="C14" s="12"/>
      <c r="D14" s="96" t="s">
        <v>173</v>
      </c>
      <c r="E14" s="94"/>
      <c r="F14" s="94"/>
      <c r="G14" s="80" t="str">
        <f>КАГ!G10</f>
        <v>Мешалкина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1.388888888888884E-2</v>
      </c>
      <c r="D15" s="96" t="s">
        <v>170</v>
      </c>
      <c r="E15" s="94"/>
      <c r="F15" s="94"/>
      <c r="G15" s="80" t="str">
        <f>КАГ!G11</f>
        <v>Чесноков С.Л.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Дыдычкин Н.И.</v>
      </c>
      <c r="C16" s="204">
        <f>LEN(КАГ!B11)</f>
        <v>13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19633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70</v>
      </c>
      <c r="H18" s="39"/>
    </row>
    <row r="19" spans="1:8" ht="14.45" customHeight="1">
      <c r="A19" s="15" t="s">
        <v>12</v>
      </c>
      <c r="B19" s="68">
        <f>КАГ!B14</f>
        <v>2099</v>
      </c>
      <c r="C19" s="69"/>
      <c r="D19" s="69"/>
      <c r="E19" s="69"/>
      <c r="F19" s="69"/>
      <c r="G19" s="169" t="s">
        <v>402</v>
      </c>
      <c r="H19" s="184" t="str">
        <f>КАГ!H15</f>
        <v>01:54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2170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4.1230000000000002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524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9" sqref="D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45314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Дыдычкин Н.И.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19633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70</v>
      </c>
    </row>
    <row r="7" spans="1:4">
      <c r="A7" s="38"/>
      <c r="C7" s="102" t="s">
        <v>12</v>
      </c>
      <c r="D7" s="104">
        <f>КАГ!$B$14</f>
        <v>2099</v>
      </c>
    </row>
    <row r="8" spans="1:4">
      <c r="A8" s="198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>
      <c r="A10" s="199"/>
      <c r="B10" s="31"/>
      <c r="C10" s="153" t="s">
        <v>13</v>
      </c>
      <c r="D10" s="154">
        <f>КАГ!$B$8</f>
        <v>45314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517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420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2" zoomScaleNormal="100" workbookViewId="0">
      <selection activeCell="AK55" sqref="AK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2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3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>Euphora</v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4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>NC Accuforce</v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5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>NC Euphora</v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6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>Sapphire</v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7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>Sprinter Legend</v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8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9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>Колибри</v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10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11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>Nitrex 260</v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12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>RadiFocus</v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13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>BasixCOMPAK</v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14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>BasixTOUCH</v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15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>Dolphin</v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16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>Lepu Medical</v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17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306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18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>Demax</v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19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>Oscor 7F</v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>
      <c r="A21">
        <v>20</v>
      </c>
      <c r="B21" t="s">
        <v>306</v>
      </c>
      <c r="C21" s="1" t="s">
        <v>514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20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>
      <c r="A22">
        <v>21</v>
      </c>
      <c r="B22" t="s">
        <v>306</v>
      </c>
      <c r="C22" s="1" t="s">
        <v>516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21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2" s="116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2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426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22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>Индефлятор</v>
      </c>
      <c r="W23" s="116" t="str">
        <f>IFERROR(INDEX(Расходка[Наименование расходного материала],MATCH(Расходка[[#This Row],[№]],Поиск_расходки[Индекс6],0)),"")</f>
        <v>Индефлятор</v>
      </c>
      <c r="X23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23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24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25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>Fielder</v>
      </c>
      <c r="W26" s="116" t="str">
        <f>IFERROR(INDEX(Расходка[Наименование расходного материала],MATCH(Расходка[[#This Row],[№]],Поиск_расходки[Индекс6],0)),"")</f>
        <v>Fielder</v>
      </c>
      <c r="X26" s="116" t="str">
        <f>IFERROR(INDEX(Расходка[Наименование расходного материала],MATCH(Расходка[[#This Row],[№]],Поиск_расходки[Индекс7],0)),"")</f>
        <v>Fielder</v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26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>Fielder XT-A</v>
      </c>
      <c r="W27" s="116" t="str">
        <f>IFERROR(INDEX(Расходка[Наименование расходного материала],MATCH(Расходка[[#This Row],[№]],Поиск_расходки[Индекс6],0)),"")</f>
        <v>Fielder XT-A</v>
      </c>
      <c r="X27" s="116" t="str">
        <f>IFERROR(INDEX(Расходка[Наименование расходного материала],MATCH(Расходка[[#This Row],[№]],Поиск_расходки[Индекс7],0)),"")</f>
        <v>Fielder XT-A</v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27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>Fielder XT-R</v>
      </c>
      <c r="W28" s="116" t="str">
        <f>IFERROR(INDEX(Расходка[Наименование расходного материала],MATCH(Расходка[[#This Row],[№]],Поиск_расходки[Индекс6],0)),"")</f>
        <v>Fielder XT-R</v>
      </c>
      <c r="X28" s="116" t="str">
        <f>IFERROR(INDEX(Расходка[Наименование расходного материала],MATCH(Расходка[[#This Row],[№]],Поиск_расходки[Индекс7],0)),"")</f>
        <v>Fielder XT-R</v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518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28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>Asahi Gaia First</v>
      </c>
      <c r="W29" s="116" t="str">
        <f>IFERROR(INDEX(Расходка[Наименование расходного материала],MATCH(Расходка[[#This Row],[№]],Поиск_расходки[Индекс6],0)),"")</f>
        <v>Asahi Gaia First</v>
      </c>
      <c r="X29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s="1" t="s">
        <v>519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29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>Asahi Gaia Second</v>
      </c>
      <c r="W30" s="116" t="str">
        <f>IFERROR(INDEX(Расходка[Наименование расходного материала],MATCH(Расходка[[#This Row],[№]],Поиск_расходки[Индекс6],0)),"")</f>
        <v>Asahi Gaia Second</v>
      </c>
      <c r="X30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s="1" t="s">
        <v>520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30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>Asahi Gaia Third</v>
      </c>
      <c r="W31" s="116" t="str">
        <f>IFERROR(INDEX(Расходка[Наименование расходного материала],MATCH(Расходка[[#This Row],[№]],Поиск_расходки[Индекс6],0)),"")</f>
        <v>Asahi Gaia Third</v>
      </c>
      <c r="X31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31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>Intuition</v>
      </c>
      <c r="W32" s="116" t="str">
        <f>IFERROR(INDEX(Расходка[Наименование расходного материала],MATCH(Расходка[[#This Row],[№]],Поиск_расходки[Индекс6],0)),"")</f>
        <v>Intuition</v>
      </c>
      <c r="X32" s="116" t="str">
        <f>IFERROR(INDEX(Расходка[Наименование расходного материала],MATCH(Расходка[[#This Row],[№]],Поиск_расходки[Индекс7],0)),"")</f>
        <v>Intuition</v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32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>ProVia 3 Hydro-Track®</v>
      </c>
      <c r="W33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3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33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>ProVia 6 Hydro-Track®</v>
      </c>
      <c r="W34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4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34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>ProVia 9 Hydro-Track®</v>
      </c>
      <c r="W35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5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35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>Rinato</v>
      </c>
      <c r="W36" s="116" t="str">
        <f>IFERROR(INDEX(Расходка[Наименование расходного материала],MATCH(Расходка[[#This Row],[№]],Поиск_расходки[Индекс6],0)),"")</f>
        <v>Rinato</v>
      </c>
      <c r="X36" s="116" t="str">
        <f>IFERROR(INDEX(Расходка[Наименование расходного материала],MATCH(Расходка[[#This Row],[№]],Поиск_расходки[Индекс7],0)),"")</f>
        <v>Rinato</v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36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>Runthrough NS (Floppy)</v>
      </c>
      <c r="W37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7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37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8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8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38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9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9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39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>Sion</v>
      </c>
      <c r="W40" s="116" t="str">
        <f>IFERROR(INDEX(Расходка[Наименование расходного материала],MATCH(Расходка[[#This Row],[№]],Поиск_расходки[Индекс6],0)),"")</f>
        <v>Sion</v>
      </c>
      <c r="X40" s="116" t="str">
        <f>IFERROR(INDEX(Расходка[Наименование расходного материала],MATCH(Расходка[[#This Row],[№]],Поиск_расходки[Индекс7],0)),"")</f>
        <v>Sion</v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40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>Sion Black</v>
      </c>
      <c r="W41" s="116" t="str">
        <f>IFERROR(INDEX(Расходка[Наименование расходного материала],MATCH(Расходка[[#This Row],[№]],Поиск_расходки[Индекс6],0)),"")</f>
        <v>Sion Black</v>
      </c>
      <c r="X41" s="116" t="str">
        <f>IFERROR(INDEX(Расходка[Наименование расходного материала],MATCH(Расходка[[#This Row],[№]],Поиск_расходки[Индекс7],0)),"")</f>
        <v>Sion Black</v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41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>Sion Blue</v>
      </c>
      <c r="W42" s="116" t="str">
        <f>IFERROR(INDEX(Расходка[Наименование расходного материала],MATCH(Расходка[[#This Row],[№]],Поиск_расходки[Индекс6],0)),"")</f>
        <v>Sion Blue</v>
      </c>
      <c r="X42" s="116" t="str">
        <f>IFERROR(INDEX(Расходка[Наименование расходного материала],MATCH(Расходка[[#This Row],[№]],Поиск_расходки[Индекс7],0)),"")</f>
        <v>Sion Blue</v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42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>Thunder</v>
      </c>
      <c r="W43" s="116" t="str">
        <f>IFERROR(INDEX(Расходка[Наименование расходного материала],MATCH(Расходка[[#This Row],[№]],Поиск_расходки[Индекс6],0)),"")</f>
        <v>Thunder</v>
      </c>
      <c r="X43" s="116" t="str">
        <f>IFERROR(INDEX(Расходка[Наименование расходного материала],MATCH(Расходка[[#This Row],[№]],Поиск_расходки[Индекс7],0)),"")</f>
        <v>Thunder</v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415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43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>Whisper MS</v>
      </c>
      <c r="W44" s="116" t="str">
        <f>IFERROR(INDEX(Расходка[Наименование расходного материала],MATCH(Расходка[[#This Row],[№]],Поиск_расходки[Индекс6],0)),"")</f>
        <v>Whisper MS</v>
      </c>
      <c r="X44" s="116" t="str">
        <f>IFERROR(INDEX(Расходка[Наименование расходного материала],MATCH(Расходка[[#This Row],[№]],Поиск_расходки[Индекс7],0)),"")</f>
        <v>Whisper MS</v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443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44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>Winn 200T</v>
      </c>
      <c r="W45" s="116" t="str">
        <f>IFERROR(INDEX(Расходка[Наименование расходного материала],MATCH(Расходка[[#This Row],[№]],Поиск_расходки[Индекс6],0)),"")</f>
        <v>Winn 200T</v>
      </c>
      <c r="X45" s="116" t="str">
        <f>IFERROR(INDEX(Расходка[Наименование расходного материала],MATCH(Расходка[[#This Row],[№]],Поиск_расходки[Индекс7],0)),"")</f>
        <v>Winn 200T</v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444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45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445</v>
      </c>
    </row>
    <row r="47" spans="1:33">
      <c r="A47">
        <v>46</v>
      </c>
      <c r="B47" t="s">
        <v>3</v>
      </c>
      <c r="C47" t="s">
        <v>517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46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7" s="116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446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47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8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447</v>
      </c>
    </row>
    <row r="49" spans="1:33">
      <c r="A49">
        <v>48</v>
      </c>
      <c r="B49" t="s">
        <v>3</v>
      </c>
      <c r="C49" t="s">
        <v>515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48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49" s="116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49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448</v>
      </c>
    </row>
    <row r="50" spans="1:33">
      <c r="A50">
        <v>49</v>
      </c>
      <c r="B50" t="s">
        <v>3</v>
      </c>
      <c r="C50" t="s">
        <v>521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49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>Pilot 150</v>
      </c>
      <c r="W50" s="116" t="str">
        <f>IFERROR(INDEX(Расходка[Наименование расходного материала],MATCH(Расходка[[#This Row],[№]],Поиск_расходки[Индекс6],0)),"")</f>
        <v>Pilot 150</v>
      </c>
      <c r="X50" s="116" t="str">
        <f>IFERROR(INDEX(Расходка[Наименование расходного материала],MATCH(Расходка[[#This Row],[№]],Поиск_расходки[Индекс7],0)),"")</f>
        <v>Pilot 150</v>
      </c>
      <c r="Y50" s="116" t="str">
        <f>IFERROR(INDEX(Расходка[Наименование расходного материала],MATCH(Расходка[[#This Row],[№]],Поиск_расходки[Индекс8],0)),"")</f>
        <v>Pilot 150</v>
      </c>
      <c r="Z50" s="116" t="str">
        <f>IFERROR(INDEX(Расходка[Наименование расходного материала],MATCH(Расходка[[#This Row],[№]],Поиск_расходки[Индекс9],0)),"")</f>
        <v>Pilot 150</v>
      </c>
      <c r="AA50" s="116" t="str">
        <f>IFERROR(INDEX(Расходка[Наименование расходного материала],MATCH(Расходка[[#This Row],[№]],Поиск_расходки[Индекс10],0)),"")</f>
        <v>Pilot 150</v>
      </c>
      <c r="AB50" s="116" t="str">
        <f>IFERROR(INDEX(Расходка[Наименование расходного материала],MATCH(Расходка[[#This Row],[№]],Поиск_расходки[Индекс11],0)),"")</f>
        <v>Pilot 150</v>
      </c>
      <c r="AC50" s="116" t="str">
        <f>IFERROR(INDEX(Расходка[Наименование расходного материала],MATCH(Расходка[[#This Row],[№]],Поиск_расходки[Индекс12],0)),"")</f>
        <v>Pilot 150</v>
      </c>
      <c r="AD50" s="116" t="str">
        <f>IFERROR(INDEX(Расходка[Наименование расходного материала],MATCH(Расходка[[#This Row],[№]],Поиск_расходки[Индекс13],0)),"")</f>
        <v>Pilot 150</v>
      </c>
      <c r="AF50" s="4" t="s">
        <v>6</v>
      </c>
      <c r="AG50" s="4" t="s">
        <v>449</v>
      </c>
    </row>
    <row r="51" spans="1:33">
      <c r="A51">
        <v>50</v>
      </c>
      <c r="B51" t="s">
        <v>3</v>
      </c>
      <c r="C51" t="s">
        <v>522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50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>Pilot</v>
      </c>
      <c r="W51" s="116" t="str">
        <f>IFERROR(INDEX(Расходка[Наименование расходного материала],MATCH(Расходка[[#This Row],[№]],Поиск_расходки[Индекс6],0)),"")</f>
        <v>Pilot</v>
      </c>
      <c r="X51" s="116" t="str">
        <f>IFERROR(INDEX(Расходка[Наименование расходного материала],MATCH(Расходка[[#This Row],[№]],Поиск_расходки[Индекс7],0)),"")</f>
        <v>Pilot</v>
      </c>
      <c r="Y51" s="116" t="str">
        <f>IFERROR(INDEX(Расходка[Наименование расходного материала],MATCH(Расходка[[#This Row],[№]],Поиск_расходки[Индекс8],0)),"")</f>
        <v>Pilot</v>
      </c>
      <c r="Z51" s="116" t="str">
        <f>IFERROR(INDEX(Расходка[Наименование расходного материала],MATCH(Расходка[[#This Row],[№]],Поиск_расходки[Индекс9],0)),"")</f>
        <v>Pilot</v>
      </c>
      <c r="AA51" s="116" t="str">
        <f>IFERROR(INDEX(Расходка[Наименование расходного материала],MATCH(Расходка[[#This Row],[№]],Поиск_расходки[Индекс10],0)),"")</f>
        <v>Pilot</v>
      </c>
      <c r="AB51" s="116" t="str">
        <f>IFERROR(INDEX(Расходка[Наименование расходного материала],MATCH(Расходка[[#This Row],[№]],Поиск_расходки[Индекс11],0)),"")</f>
        <v>Pilot</v>
      </c>
      <c r="AC51" s="116" t="str">
        <f>IFERROR(INDEX(Расходка[Наименование расходного материала],MATCH(Расходка[[#This Row],[№]],Поиск_расходки[Индекс12],0)),"")</f>
        <v>Pilot</v>
      </c>
      <c r="AD51" s="116" t="str">
        <f>IFERROR(INDEX(Расходка[Наименование расходного материала],MATCH(Расходка[[#This Row],[№]],Поиск_расходки[Индекс13],0)),"")</f>
        <v>Pilot</v>
      </c>
      <c r="AF51" s="4" t="s">
        <v>6</v>
      </c>
      <c r="AG51" s="4" t="s">
        <v>450</v>
      </c>
    </row>
    <row r="52" spans="1:33">
      <c r="A52">
        <v>51</v>
      </c>
      <c r="B52" t="s">
        <v>6</v>
      </c>
      <c r="C52" s="1" t="s">
        <v>278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51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>BMS, Integtity</v>
      </c>
      <c r="W52" s="116" t="str">
        <f>IFERROR(INDEX(Расходка[Наименование расходного материала],MATCH(Расходка[[#This Row],[№]],Поиск_расходки[Индекс6],0)),"")</f>
        <v>BMS, Integtity</v>
      </c>
      <c r="X52" s="116" t="str">
        <f>IFERROR(INDEX(Расходка[Наименование расходного материала],MATCH(Расходка[[#This Row],[№]],Поиск_расходки[Индекс7],0)),"")</f>
        <v>BMS, Integtity</v>
      </c>
      <c r="Y52" s="116" t="str">
        <f>IFERROR(INDEX(Расходка[Наименование расходного материала],MATCH(Расходка[[#This Row],[№]],Поиск_расходки[Индекс8],0)),"")</f>
        <v>BMS, Integtity</v>
      </c>
      <c r="Z52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451</v>
      </c>
    </row>
    <row r="53" spans="1:33">
      <c r="A53">
        <v>52</v>
      </c>
      <c r="B53" t="s">
        <v>6</v>
      </c>
      <c r="C53" s="161" t="s">
        <v>346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52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>DES, Calipso</v>
      </c>
      <c r="W53" s="116" t="str">
        <f>IFERROR(INDEX(Расходка[Наименование расходного материала],MATCH(Расходка[[#This Row],[№]],Поиск_расходки[Индекс6],0)),"")</f>
        <v>DES, Calipso</v>
      </c>
      <c r="X53" s="116" t="str">
        <f>IFERROR(INDEX(Расходка[Наименование расходного материала],MATCH(Расходка[[#This Row],[№]],Поиск_расходки[Индекс7],0)),"")</f>
        <v>DES, Calipso</v>
      </c>
      <c r="Y53" s="116" t="str">
        <f>IFERROR(INDEX(Расходка[Наименование расходного материала],MATCH(Расходка[[#This Row],[№]],Поиск_расходки[Индекс8],0)),"")</f>
        <v>DES, Calipso</v>
      </c>
      <c r="Z53" s="116" t="str">
        <f>IFERROR(INDEX(Расходка[Наименование расходного материала],MATCH(Расходка[[#This Row],[№]],Поиск_расходки[Индекс9],0)),"")</f>
        <v>DES, Calipso</v>
      </c>
      <c r="AA53" s="116" t="str">
        <f>IFERROR(INDEX(Расходка[Наименование расходного материала],MATCH(Расходка[[#This Row],[№]],Поиск_расходки[Индекс10],0)),"")</f>
        <v>DES, Calipso</v>
      </c>
      <c r="AB53" s="116" t="str">
        <f>IFERROR(INDEX(Расходка[Наименование расходного материала],MATCH(Расходка[[#This Row],[№]],Поиск_расходки[Индекс11],0)),"")</f>
        <v>DES, Calipso</v>
      </c>
      <c r="AC53" s="116" t="str">
        <f>IFERROR(INDEX(Расходка[Наименование расходного материала],MATCH(Расходка[[#This Row],[№]],Поиск_расходки[Индекс12],0)),"")</f>
        <v>DES, Calipso</v>
      </c>
      <c r="AD53" s="116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452</v>
      </c>
    </row>
    <row r="54" spans="1:33">
      <c r="A54">
        <v>53</v>
      </c>
      <c r="B54" t="s">
        <v>6</v>
      </c>
      <c r="C54" s="161" t="s">
        <v>345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53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>DES, NanoMed</v>
      </c>
      <c r="W54" s="116" t="str">
        <f>IFERROR(INDEX(Расходка[Наименование расходного материала],MATCH(Расходка[[#This Row],[№]],Поиск_расходки[Индекс6],0)),"")</f>
        <v>DES, NanoMed</v>
      </c>
      <c r="X54" s="116" t="str">
        <f>IFERROR(INDEX(Расходка[Наименование расходного материала],MATCH(Расходка[[#This Row],[№]],Поиск_расходки[Индекс7],0)),"")</f>
        <v>DES, NanoMed</v>
      </c>
      <c r="Y54" s="116" t="str">
        <f>IFERROR(INDEX(Расходка[Наименование расходного материала],MATCH(Расходка[[#This Row],[№]],Поиск_расходки[Индекс8],0)),"")</f>
        <v>DES, NanoMed</v>
      </c>
      <c r="Z54" s="116" t="str">
        <f>IFERROR(INDEX(Расходка[Наименование расходного материала],MATCH(Расходка[[#This Row],[№]],Поиск_расходки[Индекс9],0)),"")</f>
        <v>DES, NanoMed</v>
      </c>
      <c r="AA54" s="116" t="str">
        <f>IFERROR(INDEX(Расходка[Наименование расходного материала],MATCH(Расходка[[#This Row],[№]],Поиск_расходки[Индекс10],0)),"")</f>
        <v>DES, NanoMed</v>
      </c>
      <c r="AB54" s="116" t="str">
        <f>IFERROR(INDEX(Расходка[Наименование расходного материала],MATCH(Расходка[[#This Row],[№]],Поиск_расходки[Индекс11],0)),"")</f>
        <v>DES, NanoMed</v>
      </c>
      <c r="AC54" s="116" t="str">
        <f>IFERROR(INDEX(Расходка[Наименование расходного материала],MATCH(Расходка[[#This Row],[№]],Поиск_расходки[Индекс12],0)),"")</f>
        <v>DES, NanoMed</v>
      </c>
      <c r="AD54" s="116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453</v>
      </c>
    </row>
    <row r="55" spans="1:33">
      <c r="A55">
        <v>54</v>
      </c>
      <c r="B55" t="s">
        <v>6</v>
      </c>
      <c r="C55" s="132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1</v>
      </c>
      <c r="I55" s="117">
        <f>IF(ISNUMBER(SEARCH('Карта учёта'!$B$17,Расходка[[#This Row],[Наименование расходного материала]])),MAX($I$1:I54)+1,0)</f>
        <v>54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5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5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5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454</v>
      </c>
    </row>
    <row r="56" spans="1:33">
      <c r="A56">
        <v>55</v>
      </c>
      <c r="B56" t="s">
        <v>6</v>
      </c>
      <c r="C56" t="s">
        <v>358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55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>DES, Yukon Chrome PC</v>
      </c>
      <c r="W56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56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6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455</v>
      </c>
    </row>
    <row r="57" spans="1:33">
      <c r="A57">
        <v>56</v>
      </c>
      <c r="B57" t="s">
        <v>6</v>
      </c>
      <c r="C57" s="165" t="s">
        <v>388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56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>DES, Firehawk</v>
      </c>
      <c r="W57" s="116" t="str">
        <f>IFERROR(INDEX(Расходка[Наименование расходного материала],MATCH(Расходка[[#This Row],[№]],Поиск_расходки[Индекс6],0)),"")</f>
        <v>DES, Firehawk</v>
      </c>
      <c r="X57" s="116" t="str">
        <f>IFERROR(INDEX(Расходка[Наименование расходного материала],MATCH(Расходка[[#This Row],[№]],Поиск_расходки[Индекс7],0)),"")</f>
        <v>DES, Firehawk</v>
      </c>
      <c r="Y57" s="116" t="str">
        <f>IFERROR(INDEX(Расходка[Наименование расходного материала],MATCH(Расходка[[#This Row],[№]],Поиск_расходки[Индекс8],0)),"")</f>
        <v>DES, Firehawk</v>
      </c>
      <c r="Z57" s="116" t="str">
        <f>IFERROR(INDEX(Расходка[Наименование расходного материала],MATCH(Расходка[[#This Row],[№]],Поиск_расходки[Индекс9],0)),"")</f>
        <v>DES, Firehawk</v>
      </c>
      <c r="AA57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456</v>
      </c>
    </row>
    <row r="58" spans="1:33">
      <c r="A58">
        <v>57</v>
      </c>
      <c r="B58" t="s">
        <v>6</v>
      </c>
      <c r="C58" t="s">
        <v>387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57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>DES, Resolute Onyx</v>
      </c>
      <c r="W58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8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8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457</v>
      </c>
    </row>
    <row r="59" spans="1:33">
      <c r="A59">
        <v>58</v>
      </c>
      <c r="B59" t="s">
        <v>95</v>
      </c>
      <c r="C59" s="1" t="s">
        <v>325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58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>Guidezilla™ II 6F</v>
      </c>
      <c r="W59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9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9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9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9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9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9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9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9" s="4" t="s">
        <v>6</v>
      </c>
      <c r="AG59" s="4" t="s">
        <v>458</v>
      </c>
    </row>
    <row r="60" spans="1:33">
      <c r="A60">
        <v>59</v>
      </c>
      <c r="B60" t="s">
        <v>95</v>
      </c>
      <c r="C60" s="1" t="s">
        <v>344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59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>Telescope ™ II 6F</v>
      </c>
      <c r="W60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60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60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60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60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60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60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60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351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60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>Launcher 6F AL 1</v>
      </c>
      <c r="W61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61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61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61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352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61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>Launcher 6F AL 2</v>
      </c>
      <c r="W62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62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2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2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326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62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>Launcher 6F EBU 3.5</v>
      </c>
      <c r="W63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63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3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461</v>
      </c>
    </row>
    <row r="64" spans="1:33">
      <c r="A64">
        <v>63</v>
      </c>
      <c r="B64" t="s">
        <v>4</v>
      </c>
      <c r="C64" t="s">
        <v>327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63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>Launcher 6F EBU 4.0</v>
      </c>
      <c r="W64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64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4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462</v>
      </c>
    </row>
    <row r="65" spans="1:33">
      <c r="A65">
        <v>64</v>
      </c>
      <c r="B65" t="s">
        <v>4</v>
      </c>
      <c r="C65" t="s">
        <v>328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1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64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>Launcher 6F JL 3.5</v>
      </c>
      <c r="W65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65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463</v>
      </c>
    </row>
    <row r="66" spans="1:33">
      <c r="A66">
        <v>65</v>
      </c>
      <c r="B66" t="s">
        <v>4</v>
      </c>
      <c r="C66" t="s">
        <v>329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65</v>
      </c>
      <c r="J66" s="117">
        <f>IF(ISNUMBER(SEARCH('Карта учёта'!$B$18,Расходка[[#This Row],[Наименование расходного материала]])),MAX($J$1:J65)+1,0)</f>
        <v>65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>Launcher 6F JL 4.0</v>
      </c>
      <c r="W66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66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6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464</v>
      </c>
    </row>
    <row r="67" spans="1:33">
      <c r="A67">
        <v>66</v>
      </c>
      <c r="B67" t="s">
        <v>4</v>
      </c>
      <c r="C67" t="s">
        <v>335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66</v>
      </c>
      <c r="J67" s="201">
        <f>IF(ISNUMBER(SEARCH('Карта учёта'!$B$18,Расходка[[#This Row],[Наименование расходного материала]])),MAX($J$1:J66)+1,0)</f>
        <v>66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>Launcher 6F JL 4.5</v>
      </c>
      <c r="W67" s="202" t="str">
        <f>IFERROR(INDEX(Расходка[Наименование расходного материала],MATCH(Расходка[[#This Row],[№]],Поиск_расходки[Индекс6],0)),"")</f>
        <v>Launcher 6F JL 4.5</v>
      </c>
      <c r="X67" s="202" t="str">
        <f>IFERROR(INDEX(Расходка[Наименование расходного материала],MATCH(Расходка[[#This Row],[№]],Поиск_расходки[Индекс7],0)),"")</f>
        <v>Launcher 6F JL 4.5</v>
      </c>
      <c r="Y67" s="202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202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465</v>
      </c>
    </row>
    <row r="68" spans="1:33">
      <c r="A68">
        <v>67</v>
      </c>
      <c r="B68" t="s">
        <v>4</v>
      </c>
      <c r="C68" t="s">
        <v>330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67</v>
      </c>
      <c r="J68" s="201">
        <f>IF(ISNUMBER(SEARCH('Карта учёта'!$B$18,Расходка[[#This Row],[Наименование расходного материала]])),MAX($J$1:J67)+1,0)</f>
        <v>67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>Launcher 6F JR 3.5</v>
      </c>
      <c r="W68" s="202" t="str">
        <f>IFERROR(INDEX(Расходка[Наименование расходного материала],MATCH(Расходка[[#This Row],[№]],Поиск_расходки[Индекс6],0)),"")</f>
        <v>Launcher 6F JR 3.5</v>
      </c>
      <c r="X68" s="202" t="str">
        <f>IFERROR(INDEX(Расходка[Наименование расходного материала],MATCH(Расходка[[#This Row],[№]],Поиск_расходки[Индекс7],0)),"")</f>
        <v>Launcher 6F JR 3.5</v>
      </c>
      <c r="Y68" s="202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202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466</v>
      </c>
    </row>
    <row r="69" spans="1:33">
      <c r="A69">
        <v>68</v>
      </c>
      <c r="B69" t="s">
        <v>4</v>
      </c>
      <c r="C69" t="s">
        <v>331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68</v>
      </c>
      <c r="J69" s="201">
        <f>IF(ISNUMBER(SEARCH('Карта учёта'!$B$18,Расходка[[#This Row],[Наименование расходного материала]])),MAX($J$1:J68)+1,0)</f>
        <v>68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>Launcher 6F JR 4.0</v>
      </c>
      <c r="W69" s="202" t="str">
        <f>IFERROR(INDEX(Расходка[Наименование расходного материала],MATCH(Расходка[[#This Row],[№]],Поиск_расходки[Индекс6],0)),"")</f>
        <v>Launcher 6F JR 4.0</v>
      </c>
      <c r="X69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9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467</v>
      </c>
    </row>
    <row r="70" spans="1:33">
      <c r="A70">
        <v>69</v>
      </c>
      <c r="B70" t="s">
        <v>4</v>
      </c>
      <c r="C70" t="s">
        <v>341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69</v>
      </c>
      <c r="J70" s="201">
        <f>IF(ISNUMBER(SEARCH('Карта учёта'!$B$18,Расходка[[#This Row],[Наименование расходного материала]])),MAX($J$1:J69)+1,0)</f>
        <v>69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>Launcher 7F JL 3.5</v>
      </c>
      <c r="W70" s="202" t="str">
        <f>IFERROR(INDEX(Расходка[Наименование расходного материала],MATCH(Расходка[[#This Row],[№]],Поиск_расходки[Индекс6],0)),"")</f>
        <v>Launcher 7F JL 3.5</v>
      </c>
      <c r="X70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70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468</v>
      </c>
    </row>
    <row r="71" spans="1:33">
      <c r="A71">
        <v>70</v>
      </c>
      <c r="B71" t="s">
        <v>4</v>
      </c>
      <c r="C71" t="s">
        <v>340</v>
      </c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70</v>
      </c>
      <c r="J71" s="201">
        <f>IF(ISNUMBER(SEARCH('Карта учёта'!$B$18,Расходка[[#This Row],[Наименование расходного материала]])),MAX($J$1:J70)+1,0)</f>
        <v>70</v>
      </c>
      <c r="K71" s="201">
        <f>IF(ISNUMBER(SEARCH('Карта учёта'!$B$19,Расходка[[#This Row],[Наименование расходного материала]])),MAX($K$1:K70)+1,0)</f>
        <v>70</v>
      </c>
      <c r="L71" s="201">
        <f>IF(ISNUMBER(SEARCH('Карта учёта'!$B$20,Расходка[[#This Row],[Наименование расходного материала]])),MAX($L$1:L70)+1,0)</f>
        <v>70</v>
      </c>
      <c r="M71" s="201">
        <f>IF(ISNUMBER(SEARCH('Карта учёта'!$B$21,Расходка[[#This Row],[Наименование расходного материала]])),MAX($M$1:M70)+1,0)</f>
        <v>70</v>
      </c>
      <c r="N71" s="201">
        <f>IF(ISNUMBER(SEARCH('Карта учёта'!$B$22,Расходка[[#This Row],[Наименование расходного материала]])),MAX($N$1:N70)+1,0)</f>
        <v>70</v>
      </c>
      <c r="O71" s="201">
        <f>IF(ISNUMBER(SEARCH('Карта учёта'!$B$23,Расходка[[#This Row],[Наименование расходного материала]])),MAX($O$1:O70)+1,0)</f>
        <v>70</v>
      </c>
      <c r="P71" s="201">
        <f>IF(ISNUMBER(SEARCH('Карта учёта'!$B$24,Расходка[[#This Row],[Наименование расходного материала]])),MAX($P$1:P70)+1,0)</f>
        <v>70</v>
      </c>
      <c r="Q71" s="201">
        <f>IF(ISNUMBER(SEARCH('Карта учёта'!$B$25,Расходка[[#This Row],[Наименование расходного материала]])),MAX($Q$1:Q70)+1,0)</f>
        <v>70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>Launcher 7F JL 4.0</v>
      </c>
      <c r="W71" s="202" t="str">
        <f>IFERROR(INDEX(Расходка[Наименование расходного материала],MATCH(Расходка[[#This Row],[№]],Поиск_расходки[Индекс6],0)),"")</f>
        <v>Launcher 7F JL 4.0</v>
      </c>
      <c r="X71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71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423</v>
      </c>
    </row>
    <row r="72" spans="1:33">
      <c r="A72">
        <v>71</v>
      </c>
      <c r="B72" t="s">
        <v>301</v>
      </c>
      <c r="C72" s="1" t="s">
        <v>332</v>
      </c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71</v>
      </c>
      <c r="J72" s="201">
        <f>IF(ISNUMBER(SEARCH('Карта учёта'!$B$18,Расходка[[#This Row],[Наименование расходного материала]])),MAX($J$1:J71)+1,0)</f>
        <v>71</v>
      </c>
      <c r="K72" s="201">
        <f>IF(ISNUMBER(SEARCH('Карта учёта'!$B$19,Расходка[[#This Row],[Наименование расходного материала]])),MAX($K$1:K71)+1,0)</f>
        <v>71</v>
      </c>
      <c r="L72" s="201">
        <f>IF(ISNUMBER(SEARCH('Карта учёта'!$B$20,Расходка[[#This Row],[Наименование расходного материала]])),MAX($L$1:L71)+1,0)</f>
        <v>71</v>
      </c>
      <c r="M72" s="201">
        <f>IF(ISNUMBER(SEARCH('Карта учёта'!$B$21,Расходка[[#This Row],[Наименование расходного материала]])),MAX($M$1:M71)+1,0)</f>
        <v>71</v>
      </c>
      <c r="N72" s="201">
        <f>IF(ISNUMBER(SEARCH('Карта учёта'!$B$22,Расходка[[#This Row],[Наименование расходного материала]])),MAX($N$1:N71)+1,0)</f>
        <v>71</v>
      </c>
      <c r="O72" s="201">
        <f>IF(ISNUMBER(SEARCH('Карта учёта'!$B$23,Расходка[[#This Row],[Наименование расходного материала]])),MAX($O$1:O71)+1,0)</f>
        <v>71</v>
      </c>
      <c r="P72" s="201">
        <f>IF(ISNUMBER(SEARCH('Карта учёта'!$B$24,Расходка[[#This Row],[Наименование расходного материала]])),MAX($P$1:P71)+1,0)</f>
        <v>71</v>
      </c>
      <c r="Q72" s="201">
        <f>IF(ISNUMBER(SEARCH('Карта учёта'!$B$25,Расходка[[#This Row],[Наименование расходного материала]])),MAX($Q$1:Q71)+1,0)</f>
        <v>71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>Angio-Seal™ VIP</v>
      </c>
      <c r="W72" s="202" t="str">
        <f>IFERROR(INDEX(Расходка[Наименование расходного материала],MATCH(Расходка[[#This Row],[№]],Поиск_расходки[Индекс6],0)),"")</f>
        <v>Angio-Seal™ VIP</v>
      </c>
      <c r="X72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2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469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424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470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471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472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473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513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509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2024-01-23T18:08:29Z</cp:lastPrinted>
  <dcterms:created xsi:type="dcterms:W3CDTF">2015-06-05T18:19:34Z</dcterms:created>
  <dcterms:modified xsi:type="dcterms:W3CDTF">2024-01-23T18:10:59Z</dcterms:modified>
</cp:coreProperties>
</file>