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1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F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 s="1"/>
  <c r="V68" i="1"/>
  <c r="H68" i="1"/>
  <c r="H69" i="1" s="1"/>
  <c r="H70" i="1" s="1"/>
  <c r="F63" i="1"/>
  <c r="F64" i="1" s="1"/>
  <c r="F65" i="1" s="1"/>
  <c r="F66" i="1" s="1"/>
  <c r="F67" i="1" s="1"/>
  <c r="F68" i="1" s="1"/>
  <c r="F69" i="1" s="1"/>
  <c r="S72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59" i="1" l="1"/>
  <c r="V44" i="1"/>
  <c r="V53" i="1"/>
  <c r="V51" i="1"/>
  <c r="V41" i="1"/>
  <c r="V39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0" i="1"/>
  <c r="S71" i="1"/>
  <c r="S2" i="1"/>
  <c r="S54" i="1"/>
  <c r="S58" i="1"/>
  <c r="S52" i="1"/>
  <c r="S69" i="1"/>
  <c r="S68" i="1"/>
  <c r="S66" i="1"/>
  <c r="S67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G70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<sst xmlns="http://schemas.openxmlformats.org/spreadsheetml/2006/main" count="877" uniqueCount="530">
  <si>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</si>
  <si>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</si>
  <si>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</si>
  <si>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</si>
  <si>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</si>
  <si>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</si>
  <si>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</si>
  <si>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</si>
  <si>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</si>
  <si>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</si>
  <si>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</si>
  <si>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</si>
  <si>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</si>
  <si>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</si>
  <si>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</si>
  <si>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</si>
  <si>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</si>
  <si>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</si>
  <si>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</si>
  <si>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</si>
  <si>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</si>
  <si>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</si>
  <si>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</si>
  <si>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</si>
  <si>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</si>
  <si>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</si>
  <si>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</si>
  <si>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</si>
  <si>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</si>
  <si>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</si>
  <si>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</si>
  <si>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</si>
  <si>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</si>
  <si>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</si>
  <si>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</si>
  <si>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</si>
  <si>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</si>
  <si>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</si>
  <si>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</si>
  <si>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</si>
  <si>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</si>
  <si>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</si>
  <si>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</si>
  <si>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</si>
  <si>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</si>
  <si>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</si>
  <si>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</si>
  <si>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</si>
  <si>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</si>
  <si>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</si>
  <si>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</si>
  <si>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</si>
  <si>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</si>
  <si>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</si>
  <si>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</si>
  <si>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</si>
  <si>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</si>
  <si>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</si>
  <si>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</si>
  <si>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</si>
  <si>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</si>
  <si>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</si>
  <si>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</si>
  <si>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</si>
  <si>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</si>
  <si>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</si>
  <si>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</si>
  <si>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</si>
  <si>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</si>
  <si>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</si>
  <si>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</si>
  <si>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</si>
  <si>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</si>
  <si>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</si>
  <si>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</si>
  <si>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</si>
  <si>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</si>
  <si>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</si>
  <si>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</si>
  <si>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</si>
  <si>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</si>
  <si>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</si>
  <si>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</si>
  <si>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</si>
  <si>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</si>
  <si>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</si>
  <si>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</si>
  <si>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</si>
  <si>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</si>
  <si>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</si>
  <si>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</si>
  <si>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</si>
  <si>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</si>
  <si>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</si>
  <si>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</si>
  <si>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</si>
  <si>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</si>
  <si>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</si>
  <si>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</si>
  <si>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</si>
  <si>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</si>
  <si>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</si>
  <si>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</si>
  <si>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</si>
  <si>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</si>
  <si>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</si>
  <si>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</si>
  <si>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</si>
  <si>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</si>
  <si>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</si>
  <si>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</si>
  <si>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</si>
  <si>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</si>
  <si>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</si>
  <si>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</si>
  <si>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</si>
  <si>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</si>
  <si>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</si>
  <si>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</si>
  <si>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</si>
  <si>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</si>
  <si>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</si>
  <si>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</si>
  <si>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</si>
  <si>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</si>
  <si>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</si>
  <si>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</si>
  <si>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</si>
  <si>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</si>
  <si>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</si>
  <si>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</si>
  <si>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</si>
  <si>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</si>
  <si>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</si>
  <si>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</si>
  <si>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</si>
  <si>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</si>
  <si>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</si>
  <si>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</si>
  <si>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</si>
  <si>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</si>
  <si>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</si>
  <si>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</si>
  <si>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</si>
  <si>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</si>
  <si>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</si>
  <si>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</si>
  <si>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</si>
  <si>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</si>
  <si>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</si>
  <si>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</si>
  <si>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</si>
  <si>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</si>
  <si>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</si>
  <si>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</si>
  <si>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</si>
  <si>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</si>
  <si>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</si>
  <si>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</si>
  <si>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</si>
  <si>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</si>
  <si>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</si>
  <si>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</si>
  <si>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</si>
  <si>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</si>
  <si>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</si>
  <si>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</si>
  <si>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</si>
  <si>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</si>
  <si>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</si>
  <si>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</si>
  <si>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</si>
  <si>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</si>
  <si>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</si>
  <si>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</si>
  <si>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</si>
  <si>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</si>
  <si>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</si>
  <si>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</si>
  <si>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</si>
  <si>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</si>
  <si>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</si>
  <si>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</si>
  <si>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</si>
  <si>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</si>
  <si>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</si>
  <si>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</si>
  <si>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</si>
  <si>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</si>
  <si>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</si>
  <si>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</si>
  <si>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</si>
  <si>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</si>
  <si>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</si>
  <si>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</si>
  <si>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</si>
  <si>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</si>
  <si>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</si>
  <si>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</si>
  <si>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</si>
  <si>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</si>
  <si>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</si>
  <si>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</si>
  <si>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</si>
  <si>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</si>
  <si>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</si>
  <si>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</si>
  <si>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</si>
  <si>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</si>
  <si>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</si>
  <si>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</si>
  <si>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</si>
  <si>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</si>
  <si>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</si>
  <si>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</si>
  <si>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</si>
  <si>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</si>
  <si>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</si>
  <si>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</si>
  <si>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</si>
  <si>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</si>
  <si>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</si>
  <si>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</si>
  <si>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</si>
  <si>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</si>
  <si>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</si>
  <si>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</si>
  <si>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</si>
  <si>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</si>
  <si>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</si>
  <si>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</si>
  <si>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</si>
  <si>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</si>
  <si>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</si>
  <si>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</si>
  <si>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</si>
  <si>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</si>
  <si>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</si>
  <si>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</si>
  <si>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</si>
  <si>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</si>
  <si>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</si>
  <si>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</si>
  <si>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</si>
  <si>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</si>
  <si>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</si>
  <si>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</si>
  <si>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</si>
  <si>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</si>
  <si>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</si>
  <si>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</si>
  <si>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</si>
  <si>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</si>
  <si>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</si>
  <si>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</si>
  <si>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</si>
  <si>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</si>
  <si>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</si>
  <si>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</si>
  <si>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</si>
  <si>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</si>
  <si>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</si>
  <si>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</si>
  <si>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</si>
  <si>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</si>
  <si>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</si>
  <si>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</si>
  <si>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</si>
  <si>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</si>
  <si>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</si>
  <si>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</si>
  <si>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</si>
  <si>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</si>
  <si>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</si>
  <si>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</si>
  <si>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</si>
  <si>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</si>
  <si>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</si>
  <si>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</si>
  <si>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</si>
  <si>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</si>
  <si>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</si>
  <si>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</si>
  <si>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</si>
  <si>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</si>
  <si>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</si>
  <si>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</si>
  <si>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</si>
  <si>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</si>
  <si>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</si>
  <si>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</si>
  <si>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</si>
  <si>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</si>
  <si>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</si>
  <si>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</si>
  <si>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</si>
  <si>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</si>
  <si>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</si>
  <si>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</si>
  <si>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</si>
  <si>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</si>
  <si>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</si>
  <si>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</si>
  <si>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</si>
  <si>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</si>
  <si>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</si>
  <si>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</si>
  <si>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</si>
  <si>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</si>
  <si>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</si>
  <si>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</si>
  <si>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</si>
  <si>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</si>
  <si>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</si>
  <si>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</si>
  <si>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</si>
  <si>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</si>
  <si>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</si>
  <si>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</si>
  <si>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</si>
  <si>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</si>
  <si>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</si>
  <si>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</si>
  <si>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</si>
  <si>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</si>
  <si>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</si>
  <si>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</si>
  <si>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</si>
  <si>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</si>
  <si>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</si>
  <si>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</si>
  <si>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</si>
  <si>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</si>
  <si>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</si>
  <si>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</si>
  <si>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</si>
  <si>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</si>
  <si>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</si>
  <si>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</si>
  <si>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</si>
  <si>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</si>
  <si>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</si>
  <si>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</si>
  <si>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</si>
  <si>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</si>
  <si>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</si>
  <si>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</si>
  <si>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</si>
  <si>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</si>
  <si>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</si>
  <si>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</si>
  <si>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</si>
  <si>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</si>
  <si>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</si>
  <si>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</si>
  <si>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</si>
  <si>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</si>
  <si>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</si>
  <si>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</si>
  <si>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</si>
  <si>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</si>
  <si>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</si>
  <si>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</si>
  <si>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</si>
  <si>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</si>
  <si>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</si>
  <si>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</si>
  <si>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</si>
  <si>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</si>
  <si>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</si>
  <si>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</si>
  <si>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</si>
  <si>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</si>
  <si>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</si>
  <si>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</si>
  <si>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</si>
  <si>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</si>
  <si>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</si>
  <si>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</si>
  <si>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</si>
  <si>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</si>
  <si>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</si>
  <si>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</si>
  <si>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</si>
  <si>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</si>
  <si>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</si>
  <si>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</si>
  <si>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</si>
  <si>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</si>
  <si>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</si>
  <si>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</si>
  <si>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</si>
  <si>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</si>
  <si>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</si>
  <si>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</si>
  <si>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</si>
  <si>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</si>
  <si>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</si>
  <si>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</si>
  <si>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</si>
  <si>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</si>
  <si>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</si>
  <si>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</si>
  <si>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</si>
  <si>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</si>
  <si>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</si>
  <si>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</si>
  <si>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</si>
  <si>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</si>
  <si>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</si>
  <si>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</si>
  <si>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</si>
  <si>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</si>
  <si>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</si>
  <si>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</si>
  <si>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</si>
  <si>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</si>
  <si>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</si>
  <si>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</si>
  <si>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</si>
  <si>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</si>
  <si>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</si>
  <si>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</si>
  <si>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</si>
  <si>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</si>
  <si>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</si>
  <si>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</si>
  <si>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</si>
  <si>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</si>
  <si>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</si>
  <si>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</si>
  <si>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</si>
  <si>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</si>
  <si>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</si>
  <si>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</si>
  <si>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</si>
  <si>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</si>
  <si>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</si>
  <si>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</si>
  <si>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</si>
  <si>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</si>
  <si>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</si>
  <si>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</si>
  <si>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</si>
  <si>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</si>
  <si>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</si>
  <si>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</si>
  <si>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</si>
  <si>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</si>
  <si>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</si>
  <si>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</si>
  <si>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</si>
  <si>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</si>
  <si>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</si>
  <si>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</si>
  <si>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</si>
  <si>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</si>
  <si>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</si>
  <si>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</si>
  <si>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</si>
  <si>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</si>
  <si>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</si>
  <si>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</si>
  <si>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</si>
  <si>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</si>
  <si>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</si>
  <si>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</si>
  <si>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</si>
  <si>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</si>
  <si>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</si>
  <si>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</si>
  <si>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</si>
  <si>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</si>
  <si>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</si>
  <si>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</si>
  <si>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</si>
  <si>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</si>
  <si>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</si>
  <si>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</si>
  <si>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</si>
  <si>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</si>
  <si>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</si>
  <si>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</si>
  <si>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</si>
  <si>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</si>
  <si>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</si>
  <si>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</si>
  <si>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</si>
  <si>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</si>
  <si>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</si>
  <si>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</si>
  <si>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</si>
  <si>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</si>
  <si>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</si>
  <si>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</si>
  <si>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</si>
  <si>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</si>
  <si>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</si>
  <si>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</si>
  <si>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</si>
  <si>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</si>
  <si>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</si>
  <si>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</si>
  <si>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</si>
  <si>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</si>
  <si>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</si>
  <si>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</si>
  <si>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</si>
  <si>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</si>
  <si>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</si>
  <si>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</si>
  <si>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</si>
  <si>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</si>
  <si>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</si>
  <si>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</si>
  <si>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</si>
  <si>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</si>
  <si>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</si>
  <si>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</si>
  <si>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</si>
  <si>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Карпухина Т.И.</t>
  </si>
  <si>
    <t>19:30</t>
  </si>
  <si>
    <t xml:space="preserve">Сбалансированный </t>
  </si>
  <si>
    <t>неровности контуров</t>
  </si>
  <si>
    <t xml:space="preserve">стенозы проксимального сегмента 50%, стент среднего сегмента BMS CC-Flex 2.75-23 от 24.02.2017 полностью проходим, без признаков тромбирования. На настоящей каг на границе среднего и дистального сегментов  острая тотальная окклюзия, неровности контуров дистального сегмента, определяется аневризма дистального сегмента 2,5*2,5 мм. Антеградный  кровоток TIMI 0. Коллатеральный кровоток не определяется. </t>
  </si>
  <si>
    <t>ХТО на уровне проксимального сегмента. Внутри/ и межсистемные коллатерали из ПКА с ретроградным контрастированием ВТК и дистального сегмента ОА.</t>
  </si>
  <si>
    <t xml:space="preserve">стенозы проксимального сегмента 30%, стеноз среднего сегмента 70%, стенозы дистального сегмента 60%, неровности контуров ЗМЖВ. Антеградный  кровоток TIMI III.   </t>
  </si>
  <si>
    <t>Совместно с д/кардиологом: с учетом клинических данных, ЭКГ и КАГ рекомендована ЧТКА  ПНА.</t>
  </si>
  <si>
    <t>200 ml</t>
  </si>
  <si>
    <t>Устье ствола ЛКА  катетеризировано проводниковым катетером Launcher EBU 3/5 6Fr. Коронарный проводник AngioLine 1 гр с огромными техническими трудностями удалось провести за зону окклюзии в дистальный сегмент ПНА. С техническими сложностями удалось последовательно дилатировать зону оклюзии БК Колибри 1,5-15 и Колибри 2.0-15 (2 шт.). При помощи системы Telescope в средний сегмент последовательно с оверлаппингом имплантированы DES Resolute Integtyti 2.25-22 и DES Resolute Integtyti 2.75-18, давлением 12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</si>
</sst>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L38" sqref="L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45322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0.58333333333333337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0.59027777777777779</v>
      </c>
      <c r="C10" s="55"/>
      <c r="D10" s="96" t="s">
        <v>173</v>
      </c>
      <c r="E10" s="94"/>
      <c r="F10" s="94"/>
      <c r="G10" s="24" t="s">
        <v>167</v>
      </c>
      <c r="H10" s="26"/>
    </row>
    <row r="11" spans="1:8" ht="18" thickTop="1" thickBot="1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250</v>
      </c>
      <c r="H11" s="26"/>
    </row>
    <row r="12" spans="1:8" ht="16.5" thickTop="1">
      <c r="A12" s="81" t="s">
        <v>8</v>
      </c>
      <c r="B12" s="82">
        <v>24626</v>
      </c>
      <c r="C12" s="12"/>
      <c r="D12" s="96" t="s">
        <v>303</v>
      </c>
      <c r="E12" s="94"/>
      <c r="F12" s="94"/>
      <c r="G12" s="24" t="s">
        <v>262</v>
      </c>
      <c r="H12" s="26"/>
    </row>
    <row r="13" spans="1:8" ht="15.75">
      <c r="A13" s="15" t="s">
        <v>10</v>
      </c>
      <c r="B13" s="30">
        <f>DATEDIF(B12,B8,"y")</f>
        <v>56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2982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521</v>
      </c>
    </row>
    <row r="16" spans="1:8" ht="15.6" customHeight="1">
      <c r="A16" s="15" t="s">
        <v>106</v>
      </c>
      <c r="B16" s="19" t="s">
        <v>489</v>
      </c>
      <c r="D16" s="36"/>
      <c r="E16" s="36"/>
      <c r="F16" s="36"/>
      <c r="G16" s="170" t="s">
        <v>405</v>
      </c>
      <c r="H16" s="168">
        <v>2210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4.1989999999999998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524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525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526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527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204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K32" sqref="K3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221</v>
      </c>
      <c r="D8" s="236"/>
      <c r="E8" s="236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6"/>
      <c r="D9" s="236"/>
      <c r="E9" s="236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40"/>
      <c r="D10" s="240"/>
      <c r="E10" s="240"/>
      <c r="F10" s="197"/>
      <c r="G10" s="119"/>
      <c r="H10" s="39"/>
    </row>
    <row r="11" spans="1:8">
      <c r="A11" s="196"/>
      <c r="B11" s="200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45322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0.59027777777777779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0.65277777777777779</v>
      </c>
      <c r="C14" s="12"/>
      <c r="D14" s="96" t="s">
        <v>173</v>
      </c>
      <c r="E14" s="94"/>
      <c r="F14" s="94"/>
      <c r="G14" s="80" t="str">
        <f>КАГ!G10</f>
        <v>Сугера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6.25E-2</v>
      </c>
      <c r="D15" s="96" t="s">
        <v>170</v>
      </c>
      <c r="E15" s="94"/>
      <c r="F15" s="94"/>
      <c r="G15" s="80" t="str">
        <f>КАГ!G11</f>
        <v>Герасимов М.М.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Карпухина Т.И.</v>
      </c>
      <c r="C16" s="204">
        <f>LEN(КАГ!B11)</f>
        <v>14</v>
      </c>
      <c r="D16" s="96" t="s">
        <v>303</v>
      </c>
      <c r="E16" s="94"/>
      <c r="F16" s="94"/>
      <c r="G16" s="80" t="str">
        <f>КАГ!G12</f>
        <v>Бричёва И.В.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24626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56</v>
      </c>
      <c r="H18" s="39"/>
    </row>
    <row r="19" spans="1:8" ht="14.45" customHeight="1">
      <c r="A19" s="15" t="s">
        <v>12</v>
      </c>
      <c r="B19" s="68">
        <f>КАГ!B14</f>
        <v>2982</v>
      </c>
      <c r="C19" s="69"/>
      <c r="D19" s="69"/>
      <c r="E19" s="69"/>
      <c r="F19" s="69"/>
      <c r="G19" s="169" t="s">
        <v>402</v>
      </c>
      <c r="H19" s="184" t="str">
        <f>КАГ!H15</f>
        <v>19:30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2210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4.1989999999999998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0.59444444444444444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4" t="s">
        <v>529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1" t="s">
        <v>403</v>
      </c>
      <c r="E40" s="242"/>
      <c r="F40" s="242"/>
      <c r="G40" s="242"/>
      <c r="H40" s="243"/>
    </row>
    <row r="41" spans="1:12" ht="14.45" customHeight="1">
      <c r="A41" s="32"/>
      <c r="B41" s="28"/>
      <c r="C41" s="121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1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1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1"/>
      <c r="D44" s="242"/>
      <c r="E44" s="242"/>
      <c r="F44" s="242"/>
      <c r="G44" s="242"/>
      <c r="H44" s="243"/>
      <c r="L44" s="164"/>
    </row>
    <row r="45" spans="1:12" ht="14.45" customHeight="1">
      <c r="A45" s="32"/>
      <c r="B45" s="28"/>
      <c r="C45" s="121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1"/>
      <c r="D46" s="242"/>
      <c r="E46" s="242"/>
      <c r="F46" s="242"/>
      <c r="G46" s="242"/>
      <c r="H46" s="243"/>
    </row>
    <row r="47" spans="1:12" ht="14.45" customHeight="1">
      <c r="A47" s="38"/>
      <c r="C47" s="121"/>
      <c r="D47" s="242"/>
      <c r="E47" s="242"/>
      <c r="F47" s="242"/>
      <c r="G47" s="242"/>
      <c r="H47" s="243"/>
    </row>
    <row r="48" spans="1:12" ht="14.45" customHeight="1">
      <c r="A48" s="38"/>
      <c r="C48" s="121"/>
      <c r="D48" s="242"/>
      <c r="E48" s="242"/>
      <c r="F48" s="242"/>
      <c r="G48" s="242"/>
      <c r="H48" s="243"/>
    </row>
    <row r="49" spans="1:8" ht="14.45" customHeight="1">
      <c r="A49" s="38"/>
      <c r="C49" s="121"/>
      <c r="D49" s="242"/>
      <c r="E49" s="242"/>
      <c r="F49" s="242"/>
      <c r="G49" s="242"/>
      <c r="H49" s="243"/>
    </row>
    <row r="50" spans="1:8">
      <c r="A50" s="62" t="s">
        <v>204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373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I20" sqref="I20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45322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Карпухина Т.И.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24626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56</v>
      </c>
    </row>
    <row r="7" spans="1:4">
      <c r="A7" s="38"/>
      <c r="C7" s="102" t="s">
        <v>12</v>
      </c>
      <c r="D7" s="104">
        <f>КАГ!$B$14</f>
        <v>2982</v>
      </c>
    </row>
    <row r="8" spans="1:4">
      <c r="A8" s="198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199"/>
      <c r="B10" s="31"/>
      <c r="C10" s="153" t="s">
        <v>13</v>
      </c>
      <c r="D10" s="154">
        <f>КАГ!$B$8</f>
        <v>45322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347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377</v>
      </c>
      <c r="C16" s="137" t="s">
        <v>407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377</v>
      </c>
      <c r="C17" s="137" t="s">
        <v>410</v>
      </c>
      <c r="D17" s="142">
        <v>2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8" s="158" t="s">
        <v>344</v>
      </c>
      <c r="C18" s="137"/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440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9" t="s">
        <v>324</v>
      </c>
      <c r="C20" s="137" t="s">
        <v>452</v>
      </c>
      <c r="D20" s="142">
        <v>1</v>
      </c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0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Telescope ™ II 6F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0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/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0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/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0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/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0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/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0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/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0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/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0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/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0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/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/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0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/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0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/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0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/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0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/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0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/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0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/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0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/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509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0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/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0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/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306</v>
      </c>
      <c r="C21" s="1" t="s">
        <v>513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/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0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/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0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/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426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0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/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0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/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0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/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0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/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0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/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517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0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/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s="1" t="s">
        <v>518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0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/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/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0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/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0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/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0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/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0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/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0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/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0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/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0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/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0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/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0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/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/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0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/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0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/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0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/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0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/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1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0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/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516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0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/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0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/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514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0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/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447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0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/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/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0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/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1</v>
      </c>
      <c r="L53" s="117">
        <f>IF(ISNUMBER(SEARCH('Карта учёта'!$B$20,Расходка[[#This Row],[Наименование расходного материала]])),MAX($L$1:L52)+1,0)</f>
        <v>1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/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0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/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0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/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0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/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454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0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/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1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0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/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456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0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/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0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/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/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0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/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0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/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0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/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0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/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0</v>
      </c>
      <c r="L67" s="201">
        <f>IF(ISNUMBER(SEARCH('Карта учёта'!$B$20,Расходка[[#This Row],[Наименование расходного материала]])),MAX($L$1:L66)+1,0)</f>
        <v>0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/>
      </c>
      <c r="Y67" s="202" t="str">
        <f>IFERROR(INDEX(Расходка[Наименование расходного материала],MATCH(Расходка[[#This Row],[№]],Поиск_расходки[Индекс8],0)),"")</f>
        <v/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0</v>
      </c>
      <c r="L68" s="201">
        <f>IF(ISNUMBER(SEARCH('Карта учёта'!$B$20,Расходка[[#This Row],[Наименование расходного материала]])),MAX($L$1:L67)+1,0)</f>
        <v>0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/>
      </c>
      <c r="Y68" s="202" t="str">
        <f>IFERROR(INDEX(Расходка[Наименование расходного материала],MATCH(Расходка[[#This Row],[№]],Поиск_расходки[Индекс8],0)),"")</f>
        <v/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0</v>
      </c>
      <c r="L69" s="201">
        <f>IF(ISNUMBER(SEARCH('Карта учёта'!$B$20,Расходка[[#This Row],[Наименование расходного материала]])),MAX($L$1:L68)+1,0)</f>
        <v>0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/>
      </c>
      <c r="Y69" s="202" t="str">
        <f>IFERROR(INDEX(Расходка[Наименование расходного материала],MATCH(Расходка[[#This Row],[№]],Поиск_расходки[Индекс8],0)),"")</f>
        <v/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466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0</v>
      </c>
      <c r="L70" s="201">
        <f>IF(ISNUMBER(SEARCH('Карта учёта'!$B$20,Расходка[[#This Row],[Наименование расходного материала]])),MAX($L$1:L69)+1,0)</f>
        <v>0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/>
      </c>
      <c r="Y70" s="202" t="str">
        <f>IFERROR(INDEX(Расходка[Наименование расходного материала],MATCH(Расходка[[#This Row],[№]],Поиск_расходки[Индекс8],0)),"")</f>
        <v/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467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2024-01-31T14:13:17Z</cp:lastPrinted>
  <dcterms:created xsi:type="dcterms:W3CDTF">2015-06-05T18:19:34Z</dcterms:created>
  <dcterms:modified xsi:type="dcterms:W3CDTF">2024-01-31T14:13:28Z</dcterms:modified>
</cp:coreProperties>
</file>