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R71" i="1" s="1"/>
  <c r="E73" i="1"/>
  <c r="E74" i="1"/>
  <c r="E75" i="1"/>
  <c r="E76" i="1"/>
  <c r="E77" i="1"/>
  <c r="E78" i="1"/>
  <c r="F71" i="1"/>
  <c r="F72" i="1"/>
  <c r="F73" i="1"/>
  <c r="F74" i="1"/>
  <c r="F75" i="1"/>
  <c r="F76" i="1"/>
  <c r="F77" i="1"/>
  <c r="F78" i="1"/>
  <c r="G71" i="1"/>
  <c r="G72" i="1"/>
  <c r="G73" i="1"/>
  <c r="G74" i="1"/>
  <c r="G75" i="1"/>
  <c r="G76" i="1"/>
  <c r="G77" i="1"/>
  <c r="G78" i="1"/>
  <c r="H71" i="1"/>
  <c r="H72" i="1"/>
  <c r="H73" i="1"/>
  <c r="H74" i="1"/>
  <c r="H75" i="1"/>
  <c r="H76" i="1"/>
  <c r="H77" i="1"/>
  <c r="H78" i="1"/>
  <c r="I71" i="1"/>
  <c r="I72" i="1"/>
  <c r="I73" i="1"/>
  <c r="I74" i="1"/>
  <c r="I75" i="1"/>
  <c r="I76" i="1"/>
  <c r="I77" i="1"/>
  <c r="I78" i="1"/>
  <c r="J71" i="1"/>
  <c r="J72" i="1"/>
  <c r="W71" i="1" s="1"/>
  <c r="J73" i="1"/>
  <c r="J74" i="1"/>
  <c r="J75" i="1"/>
  <c r="J76" i="1"/>
  <c r="J77" i="1"/>
  <c r="J78" i="1"/>
  <c r="K71" i="1"/>
  <c r="K72" i="1"/>
  <c r="X71" i="1" s="1"/>
  <c r="K73" i="1"/>
  <c r="K74" i="1"/>
  <c r="K75" i="1"/>
  <c r="K76" i="1"/>
  <c r="K77" i="1"/>
  <c r="K78" i="1"/>
  <c r="L71" i="1"/>
  <c r="L72" i="1"/>
  <c r="Y71" i="1" s="1"/>
  <c r="L73" i="1"/>
  <c r="L74" i="1"/>
  <c r="L75" i="1"/>
  <c r="L76" i="1"/>
  <c r="L77" i="1"/>
  <c r="L78" i="1"/>
  <c r="M71" i="1"/>
  <c r="M72" i="1"/>
  <c r="Z71" i="1" s="1"/>
  <c r="M73" i="1"/>
  <c r="M74" i="1"/>
  <c r="M75" i="1"/>
  <c r="M76" i="1"/>
  <c r="M77" i="1"/>
  <c r="M78" i="1"/>
  <c r="N71" i="1"/>
  <c r="N72" i="1"/>
  <c r="AA71" i="1" s="1"/>
  <c r="N73" i="1"/>
  <c r="N74" i="1"/>
  <c r="N75" i="1"/>
  <c r="N76" i="1"/>
  <c r="N77" i="1"/>
  <c r="N78" i="1"/>
  <c r="O71" i="1"/>
  <c r="O72" i="1"/>
  <c r="AB71" i="1" s="1"/>
  <c r="O73" i="1"/>
  <c r="O74" i="1"/>
  <c r="O75" i="1"/>
  <c r="O76" i="1"/>
  <c r="O77" i="1"/>
  <c r="O78" i="1"/>
  <c r="P71" i="1"/>
  <c r="P72" i="1"/>
  <c r="AC71" i="1" s="1"/>
  <c r="P73" i="1"/>
  <c r="P74" i="1"/>
  <c r="P75" i="1"/>
  <c r="P76" i="1"/>
  <c r="P77" i="1"/>
  <c r="P78" i="1"/>
  <c r="Q71" i="1"/>
  <c r="Q72" i="1"/>
  <c r="AD71" i="1" s="1"/>
  <c r="Q73" i="1"/>
  <c r="Q74" i="1"/>
  <c r="Q75" i="1"/>
  <c r="Q76" i="1"/>
  <c r="Q77" i="1"/>
  <c r="Q78" i="1"/>
  <c r="R72" i="1"/>
  <c r="R73" i="1"/>
  <c r="R74" i="1"/>
  <c r="R75" i="1"/>
  <c r="R76" i="1"/>
  <c r="R77" i="1"/>
  <c r="R78" i="1"/>
  <c r="S72" i="1"/>
  <c r="S73" i="1"/>
  <c r="S74" i="1"/>
  <c r="S75" i="1"/>
  <c r="S76" i="1"/>
  <c r="S77" i="1"/>
  <c r="S78" i="1"/>
  <c r="T72" i="1"/>
  <c r="T73" i="1"/>
  <c r="T74" i="1"/>
  <c r="T75" i="1"/>
  <c r="T76" i="1"/>
  <c r="T77" i="1"/>
  <c r="T78" i="1"/>
  <c r="U72" i="1"/>
  <c r="U73" i="1"/>
  <c r="U74" i="1"/>
  <c r="U75" i="1"/>
  <c r="U76" i="1"/>
  <c r="U77" i="1"/>
  <c r="U78" i="1"/>
  <c r="V72" i="1"/>
  <c r="V73" i="1"/>
  <c r="V74" i="1"/>
  <c r="V75" i="1"/>
  <c r="V76" i="1"/>
  <c r="V77" i="1"/>
  <c r="V78" i="1"/>
  <c r="W72" i="1"/>
  <c r="W73" i="1"/>
  <c r="W74" i="1"/>
  <c r="W75" i="1"/>
  <c r="W76" i="1"/>
  <c r="W77" i="1"/>
  <c r="W78" i="1"/>
  <c r="X72" i="1"/>
  <c r="X73" i="1"/>
  <c r="X74" i="1"/>
  <c r="X75" i="1"/>
  <c r="X76" i="1"/>
  <c r="X77" i="1"/>
  <c r="X78" i="1"/>
  <c r="Y72" i="1"/>
  <c r="Y73" i="1"/>
  <c r="Y74" i="1"/>
  <c r="Y75" i="1"/>
  <c r="Y76" i="1"/>
  <c r="Y77" i="1"/>
  <c r="Y78" i="1"/>
  <c r="Z72" i="1"/>
  <c r="Z73" i="1"/>
  <c r="Z74" i="1"/>
  <c r="Z75" i="1"/>
  <c r="Z76" i="1"/>
  <c r="Z77" i="1"/>
  <c r="Z78" i="1"/>
  <c r="AA72" i="1"/>
  <c r="AA73" i="1"/>
  <c r="AA74" i="1"/>
  <c r="AA75" i="1"/>
  <c r="AA76" i="1"/>
  <c r="AA77" i="1"/>
  <c r="AA78" i="1"/>
  <c r="AB72" i="1"/>
  <c r="AB73" i="1"/>
  <c r="AB74" i="1"/>
  <c r="AB75" i="1"/>
  <c r="AB76" i="1"/>
  <c r="AB77" i="1"/>
  <c r="AB78" i="1"/>
  <c r="AC72" i="1"/>
  <c r="AC73" i="1"/>
  <c r="AC74" i="1"/>
  <c r="AC75" i="1"/>
  <c r="AC76" i="1"/>
  <c r="AC77" i="1"/>
  <c r="AC78" i="1"/>
  <c r="AD72" i="1"/>
  <c r="AD73" i="1"/>
  <c r="AD74" i="1"/>
  <c r="AD75" i="1"/>
  <c r="AD76" i="1"/>
  <c r="AD77" i="1"/>
  <c r="AD78" i="1"/>
  <c r="C16" i="9" l="1"/>
  <c r="E69" i="1" l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AC70" i="1" s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E67" i="1" l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E68" i="1" l="1"/>
  <c r="R64" i="1" s="1"/>
  <c r="R57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9" i="1" l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70" i="1" s="1"/>
  <c r="AD68" i="1"/>
  <c r="O68" i="1"/>
  <c r="O69" i="1" s="1"/>
  <c r="AD69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0" i="1" l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V71" i="1" s="1"/>
  <c r="H67" i="1"/>
  <c r="W68" i="1"/>
  <c r="J69" i="1"/>
  <c r="W70" i="1" s="1"/>
  <c r="W67" i="1"/>
  <c r="W65" i="1"/>
  <c r="W46" i="1"/>
  <c r="W39" i="1"/>
  <c r="W54" i="1"/>
  <c r="W44" i="1"/>
  <c r="W60" i="1"/>
  <c r="W50" i="1"/>
  <c r="W52" i="1"/>
  <c r="W41" i="1"/>
  <c r="W43" i="1"/>
  <c r="W49" i="1"/>
  <c r="W57" i="1"/>
  <c r="W62" i="1"/>
  <c r="W66" i="1"/>
  <c r="W64" i="1"/>
  <c r="W56" i="1"/>
  <c r="W55" i="1"/>
  <c r="W59" i="1"/>
  <c r="W48" i="1"/>
  <c r="W40" i="1"/>
  <c r="W63" i="1"/>
  <c r="W53" i="1"/>
  <c r="W45" i="1"/>
  <c r="W42" i="1"/>
  <c r="W51" i="1"/>
  <c r="W61" i="1"/>
  <c r="W58" i="1"/>
  <c r="W69" i="1"/>
  <c r="V69" i="1"/>
  <c r="V67" i="1"/>
  <c r="V65" i="1"/>
  <c r="V2" i="1"/>
  <c r="V43" i="1"/>
  <c r="V60" i="1"/>
  <c r="V48" i="1"/>
  <c r="V47" i="1"/>
  <c r="V62" i="1"/>
  <c r="V54" i="1"/>
  <c r="V42" i="1"/>
  <c r="V49" i="1"/>
  <c r="V45" i="1"/>
  <c r="V46" i="1"/>
  <c r="V58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61" i="1" l="1"/>
  <c r="V56" i="1"/>
  <c r="V40" i="1"/>
  <c r="V53" i="1"/>
  <c r="V52" i="1"/>
  <c r="V39" i="1"/>
  <c r="V63" i="1"/>
  <c r="V59" i="1"/>
  <c r="V55" i="1"/>
  <c r="V41" i="1"/>
  <c r="V50" i="1"/>
  <c r="V44" i="1"/>
  <c r="V64" i="1"/>
  <c r="V51" i="1"/>
  <c r="V66" i="1"/>
  <c r="V68" i="1"/>
  <c r="V70" i="1"/>
  <c r="H68" i="1"/>
  <c r="H69" i="1" s="1"/>
  <c r="U71" i="1" s="1"/>
  <c r="W47" i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U70" i="1" l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70" i="1"/>
  <c r="S71" i="1"/>
  <c r="S2" i="1"/>
  <c r="S54" i="1"/>
  <c r="S58" i="1"/>
  <c r="S52" i="1"/>
  <c r="S69" i="1"/>
  <c r="S68" i="1"/>
  <c r="S66" i="1"/>
  <c r="S67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66" i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X47" i="1" s="1"/>
  <c r="X68" i="1"/>
  <c r="X69" i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70" i="1" l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47" i="1" s="1"/>
  <c r="AA22" i="1"/>
  <c r="AA23" i="1"/>
  <c r="AA69" i="1"/>
  <c r="G64" i="1"/>
  <c r="M54" i="1"/>
  <c r="M55" i="1" s="1"/>
  <c r="L51" i="1"/>
  <c r="L52" i="1" s="1"/>
  <c r="L53" i="1" s="1"/>
  <c r="G65" i="1" l="1"/>
  <c r="G66" i="1" s="1"/>
  <c r="G67" i="1" s="1"/>
  <c r="G68" i="1" s="1"/>
  <c r="G69" i="1" s="1"/>
  <c r="T71" i="1" s="1"/>
  <c r="AA70" i="1"/>
  <c r="M56" i="1"/>
  <c r="M57" i="1" s="1"/>
  <c r="L54" i="1"/>
  <c r="T34" i="1" l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Y66" i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L68" i="1" l="1"/>
  <c r="M62" i="1"/>
  <c r="Y22" i="1"/>
  <c r="Y52" i="1"/>
  <c r="Y53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L69" i="1" l="1"/>
  <c r="Y47" i="1" s="1"/>
  <c r="Y68" i="1"/>
  <c r="Y69" i="1"/>
  <c r="M63" i="1"/>
  <c r="M64" i="1" s="1"/>
  <c r="M65" i="1" s="1"/>
  <c r="M66" i="1" s="1"/>
  <c r="Z4" i="1"/>
  <c r="Z38" i="1"/>
  <c r="Z24" i="1"/>
  <c r="Z29" i="1"/>
  <c r="Z6" i="1"/>
  <c r="Z17" i="1"/>
  <c r="Z31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Y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Z23" i="1" l="1"/>
  <c r="M68" i="1"/>
  <c r="Z68" i="1"/>
  <c r="Z22" i="1"/>
  <c r="M69" i="1" l="1"/>
  <c r="Z47" i="1" s="1"/>
  <c r="Z69" i="1"/>
  <c r="Z70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<sst xmlns="http://schemas.openxmlformats.org/spreadsheetml/2006/main" count="870" uniqueCount="529">
  <si>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</si>
  <si>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</si>
  <si>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</si>
  <si>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</si>
  <si>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</si>
  <si>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</si>
  <si>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</si>
  <si>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</si>
  <si>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</si>
  <si>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</si>
  <si>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</si>
  <si>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</si>
  <si>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</si>
  <si>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</si>
  <si>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</si>
  <si>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</si>
  <si>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</si>
  <si>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</si>
  <si>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</si>
  <si>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</si>
  <si>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</si>
  <si>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</si>
  <si>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</si>
  <si>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</si>
  <si>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</si>
  <si>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</si>
  <si>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</si>
  <si>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</si>
  <si>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</si>
  <si>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</si>
  <si>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</si>
  <si>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</si>
  <si>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</si>
  <si>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</si>
  <si>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</si>
  <si>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</si>
  <si>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</si>
  <si>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</si>
  <si>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</si>
  <si>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</si>
  <si>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</si>
  <si>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</si>
  <si>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</si>
  <si>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</si>
  <si>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</si>
  <si>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</si>
  <si>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</si>
  <si>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</si>
  <si>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</si>
  <si>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</si>
  <si>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</si>
  <si>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</si>
  <si>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</si>
  <si>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</si>
  <si>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</si>
  <si>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</si>
  <si>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</si>
  <si>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</si>
  <si>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</si>
  <si>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</si>
  <si>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</si>
  <si>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</si>
  <si>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</si>
  <si>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</si>
  <si>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</si>
  <si>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</si>
  <si>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</si>
  <si>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</si>
  <si>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</si>
  <si>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</si>
  <si>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</si>
  <si>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</si>
  <si>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</si>
  <si>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</si>
  <si>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</si>
  <si>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</si>
  <si>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</si>
  <si>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</si>
  <si>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</si>
  <si>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</si>
  <si>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</si>
  <si>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</si>
  <si>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</si>
  <si>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</si>
  <si>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</si>
  <si>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</si>
  <si>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</si>
  <si>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</si>
  <si>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</si>
  <si>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</si>
  <si>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</si>
  <si>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</si>
  <si>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</si>
  <si>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</si>
  <si>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</si>
  <si>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</si>
  <si>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</si>
  <si>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</si>
  <si>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</si>
  <si>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</si>
  <si>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</si>
  <si>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</si>
  <si>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</si>
  <si>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</si>
  <si>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</si>
  <si>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</si>
  <si>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</si>
  <si>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</si>
  <si>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</si>
  <si>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</si>
  <si>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</si>
  <si>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</si>
  <si>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</si>
  <si>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</si>
  <si>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</si>
  <si>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</si>
  <si>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</si>
  <si>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</si>
  <si>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</si>
  <si>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</si>
  <si>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</si>
  <si>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</si>
  <si>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</si>
  <si>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</si>
  <si>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</si>
  <si>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</si>
  <si>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</si>
  <si>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</si>
  <si>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</si>
  <si>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</si>
  <si>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</si>
  <si>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</si>
  <si>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</si>
  <si>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</si>
  <si>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</si>
  <si>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</si>
  <si>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</si>
  <si>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</si>
  <si>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</si>
  <si>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</si>
  <si>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</si>
  <si>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</si>
  <si>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</si>
  <si>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</si>
  <si>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</si>
  <si>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</si>
  <si>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</si>
  <si>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</si>
  <si>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</si>
  <si>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</si>
  <si>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</si>
  <si>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</si>
  <si>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</si>
  <si>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</si>
  <si>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</si>
  <si>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</si>
  <si>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</si>
  <si>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</si>
  <si>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</si>
  <si>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</si>
  <si>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</si>
  <si>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</si>
  <si>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</si>
  <si>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</si>
  <si>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</si>
  <si>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</si>
  <si>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</si>
  <si>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</si>
  <si>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</si>
  <si>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</si>
  <si>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</si>
  <si>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</si>
  <si>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</si>
  <si>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</si>
  <si>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</si>
  <si>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</si>
  <si>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</si>
  <si>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</si>
  <si>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</si>
  <si>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</si>
  <si>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</si>
  <si>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</si>
  <si>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</si>
  <si>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</si>
  <si>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</si>
  <si>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</si>
  <si>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</si>
  <si>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</si>
  <si>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</si>
  <si>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</si>
  <si>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</si>
  <si>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</si>
  <si>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</si>
  <si>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</si>
  <si>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</si>
  <si>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</si>
  <si>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</si>
  <si>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</si>
  <si>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</si>
  <si>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</si>
  <si>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</si>
  <si>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</si>
  <si>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</si>
  <si>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</si>
  <si>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</si>
  <si>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</si>
  <si>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</si>
  <si>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</si>
  <si>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</si>
  <si>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</si>
  <si>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</si>
  <si>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</si>
  <si>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</si>
  <si>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</si>
  <si>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</si>
  <si>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</si>
  <si>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</si>
  <si>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</si>
  <si>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</si>
  <si>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</si>
  <si>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</si>
  <si>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</si>
  <si>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</si>
  <si>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</si>
  <si>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</si>
  <si>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</si>
  <si>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</si>
  <si>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</si>
  <si>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</si>
  <si>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</si>
  <si>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</si>
  <si>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</si>
  <si>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</si>
  <si>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</si>
  <si>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</si>
  <si>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</si>
  <si>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</si>
  <si>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</si>
  <si>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</si>
  <si>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</si>
  <si>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</si>
  <si>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</si>
  <si>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</si>
  <si>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</si>
  <si>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</si>
  <si>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</si>
  <si>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</si>
  <si>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</si>
  <si>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</si>
  <si>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</si>
  <si>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</si>
  <si>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</si>
  <si>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</si>
  <si>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</si>
  <si>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</si>
  <si>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</si>
  <si>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</si>
  <si>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</si>
  <si>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</si>
  <si>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</si>
  <si>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</si>
  <si>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</si>
  <si>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</si>
  <si>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</si>
  <si>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</si>
  <si>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</si>
  <si>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</si>
  <si>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</si>
  <si>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</si>
  <si>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</si>
  <si>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</si>
  <si>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</si>
  <si>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</si>
  <si>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</si>
  <si>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</si>
  <si>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</si>
  <si>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</si>
  <si>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</si>
  <si>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</si>
  <si>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</si>
  <si>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</si>
  <si>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</si>
  <si>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</si>
  <si>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</si>
  <si>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</si>
  <si>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</si>
  <si>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</si>
  <si>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</si>
  <si>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</si>
  <si>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</si>
  <si>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</si>
  <si>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</si>
  <si>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</si>
  <si>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</si>
  <si>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</si>
  <si>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</si>
  <si>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</si>
  <si>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</si>
  <si>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</si>
  <si>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</si>
  <si>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</si>
  <si>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</si>
  <si>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</si>
  <si>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</si>
  <si>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</si>
  <si>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</si>
  <si>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</si>
  <si>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</si>
  <si>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</si>
  <si>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</si>
  <si>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</si>
  <si>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</si>
  <si>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</si>
  <si>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</si>
  <si>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</si>
  <si>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</si>
  <si>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</si>
  <si>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</si>
  <si>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</si>
  <si>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</si>
  <si>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</si>
  <si>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</si>
  <si>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</si>
  <si>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</si>
  <si>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</si>
  <si>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</si>
  <si>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</si>
  <si>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</si>
  <si>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</si>
  <si>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</si>
  <si>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</si>
  <si>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</si>
  <si>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</si>
  <si>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</si>
  <si>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</si>
  <si>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</si>
  <si>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</si>
  <si>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</si>
  <si>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</si>
  <si>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</si>
  <si>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</si>
  <si>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</si>
  <si>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</si>
  <si>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</si>
  <si>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</si>
  <si>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</si>
  <si>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</si>
  <si>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</si>
  <si>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</si>
  <si>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</si>
  <si>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</si>
  <si>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</si>
  <si>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</si>
  <si>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</si>
  <si>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</si>
  <si>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</si>
  <si>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</si>
  <si>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</si>
  <si>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</si>
  <si>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</si>
  <si>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</si>
  <si>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</si>
  <si>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</si>
  <si>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</si>
  <si>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</si>
  <si>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</si>
  <si>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</si>
  <si>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</si>
  <si>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</si>
  <si>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</si>
  <si>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</si>
  <si>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</si>
  <si>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</si>
  <si>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</si>
  <si>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</si>
  <si>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</si>
  <si>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</si>
  <si>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</si>
  <si>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</si>
  <si>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</si>
  <si>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</si>
  <si>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</si>
  <si>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</si>
  <si>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</si>
  <si>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</si>
  <si>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</si>
  <si>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</si>
  <si>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</si>
  <si>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</si>
  <si>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</si>
  <si>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</si>
  <si>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</si>
  <si>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</si>
  <si>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</si>
  <si>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</si>
  <si>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</si>
  <si>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</si>
  <si>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</si>
  <si>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</si>
  <si>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</si>
  <si>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</si>
  <si>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</si>
  <si>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</si>
  <si>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</si>
  <si>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</si>
  <si>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</si>
  <si>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</si>
  <si>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</si>
  <si>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</si>
  <si>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</si>
  <si>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</si>
  <si>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</si>
  <si>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</si>
  <si>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</si>
  <si>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</si>
  <si>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</si>
  <si>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</si>
  <si>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</si>
  <si>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</si>
  <si>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</si>
  <si>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</si>
  <si>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</si>
  <si>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</si>
  <si>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</si>
  <si>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</si>
  <si>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</si>
  <si>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</si>
  <si>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</si>
  <si>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</si>
  <si>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</si>
  <si>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</si>
  <si>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</si>
  <si>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</si>
  <si>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</si>
  <si>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</si>
  <si>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</si>
  <si>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</si>
  <si>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</si>
  <si>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</si>
  <si>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</si>
  <si>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</si>
  <si>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</si>
  <si>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</si>
  <si>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</si>
  <si>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</si>
  <si>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</si>
  <si>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</si>
  <si>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</si>
  <si>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</si>
  <si>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</si>
  <si>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</si>
  <si>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</si>
  <si>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</si>
  <si>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</si>
  <si>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</si>
  <si>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</si>
  <si>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</si>
  <si>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</si>
  <si>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</si>
  <si>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</si>
  <si>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</si>
  <si>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</si>
  <si>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</si>
  <si>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</si>
  <si>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</si>
  <si>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</si>
  <si>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</si>
  <si>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</si>
  <si>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</si>
  <si>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</si>
  <si>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</si>
  <si>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</si>
  <si>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</si>
  <si>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</si>
  <si>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</si>
  <si>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</si>
  <si>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</si>
  <si>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</si>
  <si>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</si>
  <si>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</si>
  <si>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</si>
  <si>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</si>
  <si>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</si>
  <si>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</si>
  <si>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</si>
  <si>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</si>
  <si>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</si>
  <si>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</si>
  <si>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</si>
  <si>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</si>
  <si>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</si>
  <si>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</si>
  <si>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</si>
  <si>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</si>
  <si>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</si>
  <si>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</si>
  <si>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</si>
  <si>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</si>
  <si>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</si>
  <si>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</si>
  <si>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</si>
  <si>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</si>
  <si>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</si>
  <si>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</si>
  <si>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</si>
  <si>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</si>
  <si>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</si>
  <si>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</si>
  <si>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</si>
  <si>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</si>
  <si>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</si>
  <si>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</si>
  <si>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</si>
  <si>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</si>
  <si>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</si>
  <si>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</si>
  <si>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</si>
  <si>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>150 ml</t>
  </si>
  <si>
    <t xml:space="preserve">Balancium </t>
  </si>
  <si>
    <t>Поток CTЗ по ТУ</t>
  </si>
  <si>
    <t>Козлов Ю.А.</t>
  </si>
  <si>
    <t>08:42</t>
  </si>
  <si>
    <t>кальциноз, неровности контуров</t>
  </si>
  <si>
    <t xml:space="preserve">приустьевой стеноз 30%, нестабильный субтотальный стеноз проксимального сегмента, неровности контуров дистального сегмента. Антеградный  кровоток ближе к  TIMI II. </t>
  </si>
  <si>
    <t xml:space="preserve">кальциноз пркосимального сегмента, приустьевой стеноз 30%, стенозы пркосимального сегмента 30%, неровности контуров среднего сегмента. Стеноз устья и проксимальной трети ДВ2 70% (реф.д до 2.0 мм). Антеградный  кровоток TIMI III. </t>
  </si>
  <si>
    <t xml:space="preserve">стенозы на протяжении  проксимального и среднего сегментов 30%, стеноз дистального сегмента ближе к 50%, стеноз проксимальной трети ЗБВ1 70%. Антеградный  кровоток TIMI III.   </t>
  </si>
  <si>
    <t>Совместно с д/кардиологом: с учетом клинических данных, ЭКГ и КАГ рекомендована ЧТКА ОА.</t>
  </si>
  <si>
    <t>Устье ствола ЛКА  катетеризировано проводниковым катетером Launcher JL4/0 6Fr. Коронарный проводник AngioLine 0,8 гр, (1 шт) проведен за зону субокклюзии в дистальный сегмент ОА. БК Колибри 2.0-15 выполнена предилатация субокклюзирующего стеноза ПНА. В зону нестабильного остаточного стеноза проксимального сегмента  с полным его покрытием имплантирован DES Resolute Integrity  2,25-22 мм, давлением 10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ОА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</si>
  <si>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Проводник коронарный  0,8g, Angioline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</si>
</sst>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M28" sqref="M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45309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0.4513888888888889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0.45277777777777778</v>
      </c>
      <c r="C10" s="55"/>
      <c r="D10" s="96" t="s">
        <v>173</v>
      </c>
      <c r="E10" s="94"/>
      <c r="F10" s="94"/>
      <c r="G10" s="24" t="s">
        <v>185</v>
      </c>
      <c r="H10" s="26"/>
    </row>
    <row r="11" spans="1:8" ht="18" thickTop="1" thickBot="1">
      <c r="A11" s="89" t="s">
        <v>192</v>
      </c>
      <c r="B11" s="90" t="s">
        <v>520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20873</v>
      </c>
      <c r="C12" s="12"/>
      <c r="D12" s="96" t="s">
        <v>303</v>
      </c>
      <c r="E12" s="94"/>
      <c r="F12" s="94"/>
      <c r="G12" s="24" t="s">
        <v>371</v>
      </c>
      <c r="H12" s="26"/>
    </row>
    <row r="13" spans="1:8" ht="15.75">
      <c r="A13" s="15" t="s">
        <v>10</v>
      </c>
      <c r="B13" s="30">
        <f>DATEDIF(B12,B8,"y")</f>
        <v>66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1556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521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408</v>
      </c>
      <c r="H16" s="168">
        <v>6000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11.4</v>
      </c>
    </row>
    <row r="18" spans="1:8" ht="14.45" customHeight="1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514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522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524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523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525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526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204</v>
      </c>
      <c r="B51" s="63" t="s">
        <v>391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513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disablePrompts="1"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O35" sqref="O3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209</v>
      </c>
      <c r="D8" s="235"/>
      <c r="E8" s="235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9"/>
      <c r="D10" s="239"/>
      <c r="E10" s="239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45309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0.45277777777777778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0.49305555555555558</v>
      </c>
      <c r="C14" s="12"/>
      <c r="D14" s="96" t="s">
        <v>173</v>
      </c>
      <c r="E14" s="94"/>
      <c r="F14" s="94"/>
      <c r="G14" s="80" t="str">
        <f>КАГ!G10</f>
        <v>Щербакова С.М.</v>
      </c>
      <c r="H14" s="92" t="str">
        <f>IF(ISBLANK(КАГ!H10),"",КАГ!H10)</f>
        <v/>
      </c>
    </row>
    <row r="15" spans="1:8" ht="16.5" thickBot="1">
      <c r="A15" s="167" t="s">
        <v>392</v>
      </c>
      <c r="B15" s="192">
        <f>IF(B14&lt;B13,B14+1,B14)-B13</f>
        <v>4.0277777777777801E-2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Козлов Ю.А.</v>
      </c>
      <c r="C16" s="204">
        <f>LEN(КАГ!B11)</f>
        <v>11</v>
      </c>
      <c r="D16" s="96" t="s">
        <v>303</v>
      </c>
      <c r="E16" s="94"/>
      <c r="F16" s="94"/>
      <c r="G16" s="80" t="str">
        <f>КАГ!G12</f>
        <v>Фисура О.И.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20873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66</v>
      </c>
      <c r="H18" s="39"/>
    </row>
    <row r="19" spans="1:8" ht="14.45" customHeight="1">
      <c r="A19" s="15" t="s">
        <v>12</v>
      </c>
      <c r="B19" s="68">
        <f>КАГ!B14</f>
        <v>1556</v>
      </c>
      <c r="C19" s="69"/>
      <c r="D19" s="69"/>
      <c r="E19" s="69"/>
      <c r="F19" s="69"/>
      <c r="G19" s="169" t="s">
        <v>404</v>
      </c>
      <c r="H19" s="184" t="str">
        <f>КАГ!H15</f>
        <v>08:42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6000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393</v>
      </c>
      <c r="H21" s="172">
        <f>КАГ!H17</f>
        <v>11.4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527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398</v>
      </c>
      <c r="B40" s="182" t="s">
        <v>391</v>
      </c>
      <c r="C40" s="121"/>
      <c r="D40" s="240" t="s">
        <v>405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517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375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20" sqref="C2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45309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Козлов Ю.А.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20873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66</v>
      </c>
    </row>
    <row r="7" spans="1:4">
      <c r="A7" s="38"/>
      <c r="C7" s="102" t="s">
        <v>12</v>
      </c>
      <c r="D7" s="104">
        <f>КАГ!$B$14</f>
        <v>1556</v>
      </c>
    </row>
    <row r="8" spans="1:4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47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45309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329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528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379</v>
      </c>
      <c r="C16" s="137" t="s">
        <v>413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324</v>
      </c>
      <c r="C17" s="137" t="s">
        <v>443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372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402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7" zoomScaleNormal="100" workbookViewId="0">
      <selection activeCell="AE18" sqref="AE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JL 4.0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6" t="str">
        <f>IFERROR(INDEX(Расходка[Наименование расходного материала],MATCH(Расходка[[#This Row],[№]],Поиск_расходки[Индекс4],0)),"")</f>
        <v>Колибри</v>
      </c>
      <c r="V2" s="116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2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3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4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5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6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7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8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1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9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2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10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11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>Nitrex 260</v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12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>RadiFocus</v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13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>BasixCOMPAK</v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14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>BasixTOUCH</v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15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>Dolphin</v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16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>Lepu Medical</v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17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>
      <c r="A19">
        <v>18</v>
      </c>
      <c r="B19" t="s">
        <v>306</v>
      </c>
      <c r="C19" t="s">
        <v>512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18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>Demax</v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425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19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>Oscor 7F</v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426</v>
      </c>
      <c r="AI20" t="s">
        <v>308</v>
      </c>
    </row>
    <row r="21" spans="1:35">
      <c r="A21">
        <v>20</v>
      </c>
      <c r="B21" t="s">
        <v>306</v>
      </c>
      <c r="C21" s="1" t="s">
        <v>516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20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427</v>
      </c>
    </row>
    <row r="22" spans="1:35">
      <c r="A22">
        <v>21</v>
      </c>
      <c r="B22" t="s">
        <v>306</v>
      </c>
      <c r="C22" s="1" t="s">
        <v>519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21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2" s="116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428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22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>Индефлятор</v>
      </c>
      <c r="X23" s="116" t="str">
        <f>IFERROR(INDEX(Расходка[Наименование расходного материала],MATCH(Расходка[[#This Row],[№]],Поиск_расходки[Индекс7],0)),"")</f>
        <v>Индефлятор</v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429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23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4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430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24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5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431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25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>Fielder</v>
      </c>
      <c r="X26" s="116" t="str">
        <f>IFERROR(INDEX(Расходка[Наименование расходного материала],MATCH(Расходка[[#This Row],[№]],Поиск_расходки[Индекс7],0)),"")</f>
        <v>Fielder</v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432</v>
      </c>
    </row>
    <row r="27" spans="1:35">
      <c r="A27">
        <v>26</v>
      </c>
      <c r="B27" t="s">
        <v>3</v>
      </c>
      <c r="C27" t="s">
        <v>377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26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>Fielder XT-A</v>
      </c>
      <c r="X27" s="116" t="str">
        <f>IFERROR(INDEX(Расходка[Наименование расходного материала],MATCH(Расходка[[#This Row],[№]],Поиск_расходки[Индекс7],0)),"")</f>
        <v>Fielder XT-A</v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433</v>
      </c>
    </row>
    <row r="28" spans="1:35">
      <c r="A28">
        <v>27</v>
      </c>
      <c r="B28" t="s">
        <v>3</v>
      </c>
      <c r="C28" t="s">
        <v>378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27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>Fielder XT-R</v>
      </c>
      <c r="X28" s="116" t="str">
        <f>IFERROR(INDEX(Расходка[Наименование расходного материала],MATCH(Расходка[[#This Row],[№]],Поиск_расходки[Индекс7],0)),"")</f>
        <v>Fielder XT-R</v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434</v>
      </c>
    </row>
    <row r="29" spans="1:35">
      <c r="A29">
        <v>28</v>
      </c>
      <c r="B29" t="s">
        <v>3</v>
      </c>
      <c r="C29" s="1" t="s">
        <v>360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28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>Gaia Second</v>
      </c>
      <c r="X29" s="116" t="str">
        <f>IFERROR(INDEX(Расходка[Наименование расходного материала],MATCH(Расходка[[#This Row],[№]],Поиск_расходки[Индекс7],0)),"")</f>
        <v>Gaia Second</v>
      </c>
      <c r="Y29" s="116" t="str">
        <f>IFERROR(INDEX(Расходка[Наименование расходного материала],MATCH(Расходка[[#This Row],[№]],Поиск_расходки[Индекс8],0)),"")</f>
        <v>Gaia Second</v>
      </c>
      <c r="Z29" s="116" t="str">
        <f>IFERROR(INDEX(Расходка[Наименование расходного материала],MATCH(Расходка[[#This Row],[№]],Поиск_расходки[Индекс9],0)),"")</f>
        <v>Gaia Second</v>
      </c>
      <c r="AA29" s="116" t="str">
        <f>IFERROR(INDEX(Расходка[Наименование расходного материала],MATCH(Расходка[[#This Row],[№]],Поиск_расходки[Индекс10],0)),"")</f>
        <v>Gaia Second</v>
      </c>
      <c r="AB29" s="116" t="str">
        <f>IFERROR(INDEX(Расходка[Наименование расходного материала],MATCH(Расходка[[#This Row],[№]],Поиск_расходки[Индекс11],0)),"")</f>
        <v>Gaia Second</v>
      </c>
      <c r="AC29" s="116" t="str">
        <f>IFERROR(INDEX(Расходка[Наименование расходного материала],MATCH(Расходка[[#This Row],[№]],Поиск_расходки[Индекс12],0)),"")</f>
        <v>Gaia Second</v>
      </c>
      <c r="AD29" s="116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435</v>
      </c>
    </row>
    <row r="30" spans="1:35">
      <c r="A30">
        <v>29</v>
      </c>
      <c r="B30" t="s">
        <v>3</v>
      </c>
      <c r="C30" s="1" t="s">
        <v>373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29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>Gaia Third</v>
      </c>
      <c r="X30" s="116" t="str">
        <f>IFERROR(INDEX(Расходка[Наименование расходного материала],MATCH(Расходка[[#This Row],[№]],Поиск_расходки[Индекс7],0)),"")</f>
        <v>Gaia Third</v>
      </c>
      <c r="Y30" s="116" t="str">
        <f>IFERROR(INDEX(Расходка[Наименование расходного материала],MATCH(Расходка[[#This Row],[№]],Поиск_расходки[Индекс8],0)),"")</f>
        <v>Gaia Third</v>
      </c>
      <c r="Z30" s="116" t="str">
        <f>IFERROR(INDEX(Расходка[Наименование расходного материала],MATCH(Расходка[[#This Row],[№]],Поиск_расходки[Индекс9],0)),"")</f>
        <v>Gaia Third</v>
      </c>
      <c r="AA30" s="116" t="str">
        <f>IFERROR(INDEX(Расходка[Наименование расходного материала],MATCH(Расходка[[#This Row],[№]],Поиск_расходки[Индекс10],0)),"")</f>
        <v>Gaia Third</v>
      </c>
      <c r="AB30" s="116" t="str">
        <f>IFERROR(INDEX(Расходка[Наименование расходного материала],MATCH(Расходка[[#This Row],[№]],Поиск_расходки[Индекс11],0)),"")</f>
        <v>Gaia Third</v>
      </c>
      <c r="AC30" s="116" t="str">
        <f>IFERROR(INDEX(Расходка[Наименование расходного материала],MATCH(Расходка[[#This Row],[№]],Поиск_расходки[Индекс12],0)),"")</f>
        <v>Gaia Third</v>
      </c>
      <c r="AD30" s="116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497</v>
      </c>
    </row>
    <row r="31" spans="1:35">
      <c r="A31">
        <v>30</v>
      </c>
      <c r="B31" t="s">
        <v>3</v>
      </c>
      <c r="C31" s="1" t="s">
        <v>323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30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>Intuition</v>
      </c>
      <c r="X31" s="116" t="str">
        <f>IFERROR(INDEX(Расходка[Наименование расходного материала],MATCH(Расходка[[#This Row],[№]],Поиск_расходки[Индекс7],0)),"")</f>
        <v>Intuition</v>
      </c>
      <c r="Y31" s="116" t="str">
        <f>IFERROR(INDEX(Расходка[Наименование расходного материала],MATCH(Расходка[[#This Row],[№]],Поиск_расходки[Индекс8],0)),"")</f>
        <v>Intuition</v>
      </c>
      <c r="Z31" s="116" t="str">
        <f>IFERROR(INDEX(Расходка[Наименование расходного материала],MATCH(Расходка[[#This Row],[№]],Поиск_расходки[Индекс9],0)),"")</f>
        <v>Intuition</v>
      </c>
      <c r="AA31" s="116" t="str">
        <f>IFERROR(INDEX(Расходка[Наименование расходного материала],MATCH(Расходка[[#This Row],[№]],Поиск_расходки[Индекс10],0)),"")</f>
        <v>Intuition</v>
      </c>
      <c r="AB31" s="116" t="str">
        <f>IFERROR(INDEX(Расходка[Наименование расходного материала],MATCH(Расходка[[#This Row],[№]],Поиск_расходки[Индекс11],0)),"")</f>
        <v>Intuition</v>
      </c>
      <c r="AC31" s="116" t="str">
        <f>IFERROR(INDEX(Расходка[Наименование расходного материала],MATCH(Расходка[[#This Row],[№]],Поиск_расходки[Индекс12],0)),"")</f>
        <v>Intuition</v>
      </c>
      <c r="AD31" s="116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436</v>
      </c>
    </row>
    <row r="32" spans="1:35">
      <c r="A32">
        <v>31</v>
      </c>
      <c r="B32" t="s">
        <v>3</v>
      </c>
      <c r="C32" t="s">
        <v>319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31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2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2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437</v>
      </c>
    </row>
    <row r="33" spans="1:33">
      <c r="A33">
        <v>32</v>
      </c>
      <c r="B33" t="s">
        <v>3</v>
      </c>
      <c r="C33" t="s">
        <v>320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32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3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3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438</v>
      </c>
    </row>
    <row r="34" spans="1:33">
      <c r="A34">
        <v>33</v>
      </c>
      <c r="B34" t="s">
        <v>3</v>
      </c>
      <c r="C34" t="s">
        <v>321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33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4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4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439</v>
      </c>
    </row>
    <row r="35" spans="1:33">
      <c r="A35">
        <v>34</v>
      </c>
      <c r="B35" t="s">
        <v>3</v>
      </c>
      <c r="C35" t="s">
        <v>317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34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>Rinato</v>
      </c>
      <c r="X35" s="116" t="str">
        <f>IFERROR(INDEX(Расходка[Наименование расходного материала],MATCH(Расходка[[#This Row],[№]],Поиск_расходки[Индекс7],0)),"")</f>
        <v>Rinato</v>
      </c>
      <c r="Y35" s="116" t="str">
        <f>IFERROR(INDEX(Расходка[Наименование расходного материала],MATCH(Расходка[[#This Row],[№]],Поиск_расходки[Индекс8],0)),"")</f>
        <v>Rinato</v>
      </c>
      <c r="Z35" s="116" t="str">
        <f>IFERROR(INDEX(Расходка[Наименование расходного материала],MATCH(Расходка[[#This Row],[№]],Поиск_расходки[Индекс9],0)),"")</f>
        <v>Rinato</v>
      </c>
      <c r="AA35" s="116" t="str">
        <f>IFERROR(INDEX(Расходка[Наименование расходного материала],MATCH(Расходка[[#This Row],[№]],Поиск_расходки[Индекс10],0)),"")</f>
        <v>Rinato</v>
      </c>
      <c r="AB35" s="116" t="str">
        <f>IFERROR(INDEX(Расходка[Наименование расходного материала],MATCH(Расходка[[#This Row],[№]],Поиск_расходки[Индекс11],0)),"")</f>
        <v>Rinato</v>
      </c>
      <c r="AC35" s="116" t="str">
        <f>IFERROR(INDEX(Расходка[Наименование расходного материала],MATCH(Расходка[[#This Row],[№]],Поиск_расходки[Индекс12],0)),"")</f>
        <v>Rinato</v>
      </c>
      <c r="AD35" s="116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498</v>
      </c>
    </row>
    <row r="36" spans="1:33">
      <c r="A36">
        <v>35</v>
      </c>
      <c r="B36" t="s">
        <v>3</v>
      </c>
      <c r="C36" s="1" t="s">
        <v>354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35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6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6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440</v>
      </c>
    </row>
    <row r="37" spans="1:33">
      <c r="A37">
        <v>36</v>
      </c>
      <c r="B37" t="s">
        <v>3</v>
      </c>
      <c r="C37" s="1" t="s">
        <v>362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36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7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7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413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37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8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8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500</v>
      </c>
    </row>
    <row r="39" spans="1:33">
      <c r="A39">
        <v>38</v>
      </c>
      <c r="B39" t="s">
        <v>3</v>
      </c>
      <c r="C39" t="s">
        <v>316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38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>Sion</v>
      </c>
      <c r="X39" s="116" t="str">
        <f>IFERROR(INDEX(Расходка[Наименование расходного материала],MATCH(Расходка[[#This Row],[№]],Поиск_расходки[Индекс7],0)),"")</f>
        <v>Sion</v>
      </c>
      <c r="Y39" s="116" t="str">
        <f>IFERROR(INDEX(Расходка[Наименование расходного материала],MATCH(Расходка[[#This Row],[№]],Поиск_расходки[Индекс8],0)),"")</f>
        <v>Sion</v>
      </c>
      <c r="Z39" s="116" t="str">
        <f>IFERROR(INDEX(Расходка[Наименование расходного материала],MATCH(Расходка[[#This Row],[№]],Поиск_расходки[Индекс9],0)),"")</f>
        <v>Sion</v>
      </c>
      <c r="AA39" s="116" t="str">
        <f>IFERROR(INDEX(Расходка[Наименование расходного материала],MATCH(Расходка[[#This Row],[№]],Поиск_расходки[Индекс10],0)),"")</f>
        <v>Sion</v>
      </c>
      <c r="AB39" s="116" t="str">
        <f>IFERROR(INDEX(Расходка[Наименование расходного материала],MATCH(Расходка[[#This Row],[№]],Поиск_расходки[Индекс11],0)),"")</f>
        <v>Sion</v>
      </c>
      <c r="AC39" s="116" t="str">
        <f>IFERROR(INDEX(Расходка[Наименование расходного материала],MATCH(Расходка[[#This Row],[№]],Поиск_расходки[Индекс12],0)),"")</f>
        <v>Sion</v>
      </c>
      <c r="AD39" s="116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441</v>
      </c>
    </row>
    <row r="40" spans="1:33">
      <c r="A40">
        <v>39</v>
      </c>
      <c r="B40" t="s">
        <v>3</v>
      </c>
      <c r="C40" t="s">
        <v>382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39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>Sion Black</v>
      </c>
      <c r="X40" s="116" t="str">
        <f>IFERROR(INDEX(Расходка[Наименование расходного материала],MATCH(Расходка[[#This Row],[№]],Поиск_расходки[Индекс7],0)),"")</f>
        <v>Sion Black</v>
      </c>
      <c r="Y40" s="116" t="str">
        <f>IFERROR(INDEX(Расходка[Наименование расходного материала],MATCH(Расходка[[#This Row],[№]],Поиск_расходки[Индекс8],0)),"")</f>
        <v>Sion Black</v>
      </c>
      <c r="Z40" s="116" t="str">
        <f>IFERROR(INDEX(Расходка[Наименование расходного материала],MATCH(Расходка[[#This Row],[№]],Поиск_расходки[Индекс9],0)),"")</f>
        <v>Sion Black</v>
      </c>
      <c r="AA40" s="116" t="str">
        <f>IFERROR(INDEX(Расходка[Наименование расходного материала],MATCH(Расходка[[#This Row],[№]],Поиск_расходки[Индекс10],0)),"")</f>
        <v>Sion Black</v>
      </c>
      <c r="AB40" s="116" t="str">
        <f>IFERROR(INDEX(Расходка[Наименование расходного материала],MATCH(Расходка[[#This Row],[№]],Поиск_расходки[Индекс11],0)),"")</f>
        <v>Sion Black</v>
      </c>
      <c r="AC40" s="116" t="str">
        <f>IFERROR(INDEX(Расходка[Наименование расходного материала],MATCH(Расходка[[#This Row],[№]],Поиск_расходки[Индекс12],0)),"")</f>
        <v>Sion Black</v>
      </c>
      <c r="AD40" s="116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442</v>
      </c>
    </row>
    <row r="41" spans="1:33">
      <c r="A41">
        <v>40</v>
      </c>
      <c r="B41" t="s">
        <v>3</v>
      </c>
      <c r="C41" s="1" t="s">
        <v>376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40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>Sion Blue</v>
      </c>
      <c r="X41" s="116" t="str">
        <f>IFERROR(INDEX(Расходка[Наименование расходного материала],MATCH(Расходка[[#This Row],[№]],Поиск_расходки[Индекс7],0)),"")</f>
        <v>Sion Blue</v>
      </c>
      <c r="Y41" s="116" t="str">
        <f>IFERROR(INDEX(Расходка[Наименование расходного материала],MATCH(Расходка[[#This Row],[№]],Поиск_расходки[Индекс8],0)),"")</f>
        <v>Sion Blue</v>
      </c>
      <c r="Z41" s="116" t="str">
        <f>IFERROR(INDEX(Расходка[Наименование расходного материала],MATCH(Расходка[[#This Row],[№]],Поиск_расходки[Индекс9],0)),"")</f>
        <v>Sion Blue</v>
      </c>
      <c r="AA41" s="116" t="str">
        <f>IFERROR(INDEX(Расходка[Наименование расходного материала],MATCH(Расходка[[#This Row],[№]],Поиск_расходки[Индекс10],0)),"")</f>
        <v>Sion Blue</v>
      </c>
      <c r="AB41" s="116" t="str">
        <f>IFERROR(INDEX(Расходка[Наименование расходного материала],MATCH(Расходка[[#This Row],[№]],Поиск_расходки[Индекс11],0)),"")</f>
        <v>Sion Blue</v>
      </c>
      <c r="AC41" s="116" t="str">
        <f>IFERROR(INDEX(Расходка[Наименование расходного материала],MATCH(Расходка[[#This Row],[№]],Поиск_расходки[Индекс12],0)),"")</f>
        <v>Sion Blue</v>
      </c>
      <c r="AD41" s="116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443</v>
      </c>
    </row>
    <row r="42" spans="1:33">
      <c r="A42">
        <v>41</v>
      </c>
      <c r="B42" t="s">
        <v>3</v>
      </c>
      <c r="C42" t="s">
        <v>318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41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>Thunder</v>
      </c>
      <c r="X42" s="116" t="str">
        <f>IFERROR(INDEX(Расходка[Наименование расходного материала],MATCH(Расходка[[#This Row],[№]],Поиск_расходки[Индекс7],0)),"")</f>
        <v>Thunder</v>
      </c>
      <c r="Y42" s="116" t="str">
        <f>IFERROR(INDEX(Расходка[Наименование расходного материала],MATCH(Расходка[[#This Row],[№]],Поиск_расходки[Индекс8],0)),"")</f>
        <v>Thunder</v>
      </c>
      <c r="Z42" s="116" t="str">
        <f>IFERROR(INDEX(Расходка[Наименование расходного материала],MATCH(Расходка[[#This Row],[№]],Поиск_расходки[Индекс9],0)),"")</f>
        <v>Thunder</v>
      </c>
      <c r="AA42" s="116" t="str">
        <f>IFERROR(INDEX(Расходка[Наименование расходного материала],MATCH(Расходка[[#This Row],[№]],Поиск_расходки[Индекс10],0)),"")</f>
        <v>Thunder</v>
      </c>
      <c r="AB42" s="116" t="str">
        <f>IFERROR(INDEX(Расходка[Наименование расходного материала],MATCH(Расходка[[#This Row],[№]],Поиск_расходки[Индекс11],0)),"")</f>
        <v>Thunder</v>
      </c>
      <c r="AC42" s="116" t="str">
        <f>IFERROR(INDEX(Расходка[Наименование расходного материала],MATCH(Расходка[[#This Row],[№]],Поиск_расходки[Индекс12],0)),"")</f>
        <v>Thunder</v>
      </c>
      <c r="AD42" s="116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444</v>
      </c>
    </row>
    <row r="43" spans="1:33">
      <c r="A43">
        <v>42</v>
      </c>
      <c r="B43" t="s">
        <v>3</v>
      </c>
      <c r="C43" t="s">
        <v>363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42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>Whisper MS</v>
      </c>
      <c r="X43" s="116" t="str">
        <f>IFERROR(INDEX(Расходка[Наименование расходного материала],MATCH(Расходка[[#This Row],[№]],Поиск_расходки[Индекс7],0)),"")</f>
        <v>Whisper MS</v>
      </c>
      <c r="Y43" s="116" t="str">
        <f>IFERROR(INDEX(Расходка[Наименование расходного материала],MATCH(Расходка[[#This Row],[№]],Поиск_расходки[Индекс8],0)),"")</f>
        <v>Whisper MS</v>
      </c>
      <c r="Z43" s="116" t="str">
        <f>IFERROR(INDEX(Расходка[Наименование расходного материала],MATCH(Расходка[[#This Row],[№]],Поиск_расходки[Индекс9],0)),"")</f>
        <v>Whisper MS</v>
      </c>
      <c r="AA43" s="116" t="str">
        <f>IFERROR(INDEX(Расходка[Наименование расходного материала],MATCH(Расходка[[#This Row],[№]],Поиск_расходки[Индекс10],0)),"")</f>
        <v>Whisper MS</v>
      </c>
      <c r="AB43" s="116" t="str">
        <f>IFERROR(INDEX(Расходка[Наименование расходного материала],MATCH(Расходка[[#This Row],[№]],Поиск_расходки[Индекс11],0)),"")</f>
        <v>Whisper MS</v>
      </c>
      <c r="AC43" s="116" t="str">
        <f>IFERROR(INDEX(Расходка[Наименование расходного материала],MATCH(Расходка[[#This Row],[№]],Поиск_расходки[Индекс12],0)),"")</f>
        <v>Whisper MS</v>
      </c>
      <c r="AD43" s="116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417</v>
      </c>
    </row>
    <row r="44" spans="1:33">
      <c r="A44">
        <v>43</v>
      </c>
      <c r="B44" t="s">
        <v>3</v>
      </c>
      <c r="C44" t="s">
        <v>364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43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>Winn 200T</v>
      </c>
      <c r="X44" s="116" t="str">
        <f>IFERROR(INDEX(Расходка[Наименование расходного материала],MATCH(Расходка[[#This Row],[№]],Поиск_расходки[Индекс7],0)),"")</f>
        <v>Winn 200T</v>
      </c>
      <c r="Y44" s="116" t="str">
        <f>IFERROR(INDEX(Расходка[Наименование расходного материала],MATCH(Расходка[[#This Row],[№]],Поиск_расходки[Индекс8],0)),"")</f>
        <v>Winn 200T</v>
      </c>
      <c r="Z44" s="116" t="str">
        <f>IFERROR(INDEX(Расходка[Наименование расходного материала],MATCH(Расходка[[#This Row],[№]],Поиск_расходки[Индекс9],0)),"")</f>
        <v>Winn 200T</v>
      </c>
      <c r="AA44" s="116" t="str">
        <f>IFERROR(INDEX(Расходка[Наименование расходного материала],MATCH(Расходка[[#This Row],[№]],Поиск_расходки[Индекс10],0)),"")</f>
        <v>Winn 200T</v>
      </c>
      <c r="AB44" s="116" t="str">
        <f>IFERROR(INDEX(Расходка[Наименование расходного материала],MATCH(Расходка[[#This Row],[№]],Поиск_расходки[Индекс11],0)),"")</f>
        <v>Winn 200T</v>
      </c>
      <c r="AC44" s="116" t="str">
        <f>IFERROR(INDEX(Расходка[Наименование расходного материала],MATCH(Расходка[[#This Row],[№]],Поиск_расходки[Индекс12],0)),"")</f>
        <v>Winn 200T</v>
      </c>
      <c r="AD44" s="116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445</v>
      </c>
    </row>
    <row r="45" spans="1:33">
      <c r="A45">
        <v>44</v>
      </c>
      <c r="B45" t="s">
        <v>3</v>
      </c>
      <c r="C45" t="s">
        <v>347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44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5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446</v>
      </c>
    </row>
    <row r="46" spans="1:33">
      <c r="A46">
        <v>45</v>
      </c>
      <c r="B46" t="s">
        <v>3</v>
      </c>
      <c r="C46" t="s">
        <v>528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1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45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6" s="116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6" s="4" t="s">
        <v>6</v>
      </c>
      <c r="AG46" s="4" t="s">
        <v>447</v>
      </c>
    </row>
    <row r="47" spans="1:33">
      <c r="A47">
        <v>46</v>
      </c>
      <c r="B47" t="s">
        <v>3</v>
      </c>
      <c r="C47" t="s">
        <v>96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46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7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448</v>
      </c>
    </row>
    <row r="48" spans="1:33">
      <c r="A48">
        <v>47</v>
      </c>
      <c r="B48" t="s">
        <v>3</v>
      </c>
      <c r="C48" t="s">
        <v>518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47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48" s="116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48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8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8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8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8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8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8" s="4" t="s">
        <v>6</v>
      </c>
      <c r="AG48" s="4" t="s">
        <v>449</v>
      </c>
    </row>
    <row r="49" spans="1:33">
      <c r="A49">
        <v>48</v>
      </c>
      <c r="B49" t="s">
        <v>6</v>
      </c>
      <c r="C49" s="1" t="s">
        <v>278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48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>BMS, Integtity</v>
      </c>
      <c r="X49" s="116" t="str">
        <f>IFERROR(INDEX(Расходка[Наименование расходного материала],MATCH(Расходка[[#This Row],[№]],Поиск_расходки[Индекс7],0)),"")</f>
        <v>BMS, Integtity</v>
      </c>
      <c r="Y49" s="116" t="str">
        <f>IFERROR(INDEX(Расходка[Наименование расходного материала],MATCH(Расходка[[#This Row],[№]],Поиск_расходки[Индекс8],0)),"")</f>
        <v>BMS, Integtity</v>
      </c>
      <c r="Z49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9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450</v>
      </c>
    </row>
    <row r="50" spans="1:33">
      <c r="A50">
        <v>49</v>
      </c>
      <c r="B50" t="s">
        <v>6</v>
      </c>
      <c r="C50" s="161" t="s">
        <v>346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49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>DES, Calipso</v>
      </c>
      <c r="X50" s="116" t="str">
        <f>IFERROR(INDEX(Расходка[Наименование расходного материала],MATCH(Расходка[[#This Row],[№]],Поиск_расходки[Индекс7],0)),"")</f>
        <v>DES, Calipso</v>
      </c>
      <c r="Y50" s="116" t="str">
        <f>IFERROR(INDEX(Расходка[Наименование расходного материала],MATCH(Расходка[[#This Row],[№]],Поиск_расходки[Индекс8],0)),"")</f>
        <v>DES, Calipso</v>
      </c>
      <c r="Z50" s="116" t="str">
        <f>IFERROR(INDEX(Расходка[Наименование расходного материала],MATCH(Расходка[[#This Row],[№]],Поиск_расходки[Индекс9],0)),"")</f>
        <v>DES, Calipso</v>
      </c>
      <c r="AA50" s="116" t="str">
        <f>IFERROR(INDEX(Расходка[Наименование расходного материала],MATCH(Расходка[[#This Row],[№]],Поиск_расходки[Индекс10],0)),"")</f>
        <v>DES, Calipso</v>
      </c>
      <c r="AB50" s="116" t="str">
        <f>IFERROR(INDEX(Расходка[Наименование расходного материала],MATCH(Расходка[[#This Row],[№]],Поиск_расходки[Индекс11],0)),"")</f>
        <v>DES, Calipso</v>
      </c>
      <c r="AC50" s="116" t="str">
        <f>IFERROR(INDEX(Расходка[Наименование расходного материала],MATCH(Расходка[[#This Row],[№]],Поиск_расходки[Индекс12],0)),"")</f>
        <v>DES, Calipso</v>
      </c>
      <c r="AD50" s="116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451</v>
      </c>
    </row>
    <row r="51" spans="1:33">
      <c r="A51">
        <v>50</v>
      </c>
      <c r="B51" t="s">
        <v>6</v>
      </c>
      <c r="C51" s="161" t="s">
        <v>345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50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>DES, NanoMed</v>
      </c>
      <c r="X51" s="116" t="str">
        <f>IFERROR(INDEX(Расходка[Наименование расходного материала],MATCH(Расходка[[#This Row],[№]],Поиск_расходки[Индекс7],0)),"")</f>
        <v>DES, NanoMed</v>
      </c>
      <c r="Y51" s="116" t="str">
        <f>IFERROR(INDEX(Расходка[Наименование расходного материала],MATCH(Расходка[[#This Row],[№]],Поиск_расходки[Индекс8],0)),"")</f>
        <v>DES, NanoMed</v>
      </c>
      <c r="Z51" s="116" t="str">
        <f>IFERROR(INDEX(Расходка[Наименование расходного материала],MATCH(Расходка[[#This Row],[№]],Поиск_расходки[Индекс9],0)),"")</f>
        <v>DES, NanoMed</v>
      </c>
      <c r="AA51" s="116" t="str">
        <f>IFERROR(INDEX(Расходка[Наименование расходного материала],MATCH(Расходка[[#This Row],[№]],Поиск_расходки[Индекс10],0)),"")</f>
        <v>DES, NanoMed</v>
      </c>
      <c r="AB51" s="116" t="str">
        <f>IFERROR(INDEX(Расходка[Наименование расходного материала],MATCH(Расходка[[#This Row],[№]],Поиск_расходки[Индекс11],0)),"")</f>
        <v>DES, NanoMed</v>
      </c>
      <c r="AC51" s="116" t="str">
        <f>IFERROR(INDEX(Расходка[Наименование расходного материала],MATCH(Расходка[[#This Row],[№]],Поиск_расходки[Индекс12],0)),"")</f>
        <v>DES, NanoMed</v>
      </c>
      <c r="AD51" s="116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452</v>
      </c>
    </row>
    <row r="52" spans="1:33">
      <c r="A52">
        <v>51</v>
      </c>
      <c r="B52" t="s">
        <v>6</v>
      </c>
      <c r="C52" s="132" t="s">
        <v>324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1</v>
      </c>
      <c r="J52" s="117">
        <f>IF(ISNUMBER(SEARCH('Карта учёта'!$B$18,Расходка[[#This Row],[Наименование расходного материала]])),MAX($J$1:J51)+1,0)</f>
        <v>51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2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2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2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453</v>
      </c>
    </row>
    <row r="53" spans="1:33">
      <c r="A53">
        <v>52</v>
      </c>
      <c r="B53" t="s">
        <v>6</v>
      </c>
      <c r="C53" t="s">
        <v>358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52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53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53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3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3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454</v>
      </c>
    </row>
    <row r="54" spans="1:33">
      <c r="A54">
        <v>53</v>
      </c>
      <c r="B54" t="s">
        <v>6</v>
      </c>
      <c r="C54" s="165" t="s">
        <v>390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53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>DES, Firehawk</v>
      </c>
      <c r="X54" s="116" t="str">
        <f>IFERROR(INDEX(Расходка[Наименование расходного материала],MATCH(Расходка[[#This Row],[№]],Поиск_расходки[Индекс7],0)),"")</f>
        <v>DES, Firehawk</v>
      </c>
      <c r="Y54" s="116" t="str">
        <f>IFERROR(INDEX(Расходка[Наименование расходного материала],MATCH(Расходка[[#This Row],[№]],Поиск_расходки[Индекс8],0)),"")</f>
        <v>DES, Firehawk</v>
      </c>
      <c r="Z54" s="116" t="str">
        <f>IFERROR(INDEX(Расходка[Наименование расходного материала],MATCH(Расходка[[#This Row],[№]],Поиск_расходки[Индекс9],0)),"")</f>
        <v>DES, Firehawk</v>
      </c>
      <c r="AA54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455</v>
      </c>
    </row>
    <row r="55" spans="1:33">
      <c r="A55">
        <v>54</v>
      </c>
      <c r="B55" t="s">
        <v>6</v>
      </c>
      <c r="C55" t="s">
        <v>389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54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5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5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5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5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456</v>
      </c>
    </row>
    <row r="56" spans="1:33">
      <c r="A56">
        <v>55</v>
      </c>
      <c r="B56" t="s">
        <v>95</v>
      </c>
      <c r="C56" s="1" t="s">
        <v>325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55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6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457</v>
      </c>
    </row>
    <row r="57" spans="1:33">
      <c r="A57">
        <v>56</v>
      </c>
      <c r="B57" t="s">
        <v>95</v>
      </c>
      <c r="C57" s="1" t="s">
        <v>344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56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7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458</v>
      </c>
    </row>
    <row r="58" spans="1:33">
      <c r="A58">
        <v>57</v>
      </c>
      <c r="B58" t="s">
        <v>4</v>
      </c>
      <c r="C58" t="s">
        <v>351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57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58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459</v>
      </c>
    </row>
    <row r="59" spans="1:33">
      <c r="A59">
        <v>58</v>
      </c>
      <c r="B59" t="s">
        <v>4</v>
      </c>
      <c r="C59" t="s">
        <v>352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58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59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460</v>
      </c>
    </row>
    <row r="60" spans="1:33">
      <c r="A60">
        <v>59</v>
      </c>
      <c r="B60" t="s">
        <v>4</v>
      </c>
      <c r="C60" t="s">
        <v>326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59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60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60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0" s="4" t="s">
        <v>6</v>
      </c>
      <c r="AG60" s="4" t="s">
        <v>461</v>
      </c>
    </row>
    <row r="61" spans="1:33">
      <c r="A61">
        <v>60</v>
      </c>
      <c r="B61" t="s">
        <v>4</v>
      </c>
      <c r="C61" t="s">
        <v>327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60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61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61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1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1" s="4" t="s">
        <v>6</v>
      </c>
      <c r="AG61" s="4" t="s">
        <v>422</v>
      </c>
    </row>
    <row r="62" spans="1:33">
      <c r="A62">
        <v>61</v>
      </c>
      <c r="B62" t="s">
        <v>4</v>
      </c>
      <c r="C62" t="s">
        <v>328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61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62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62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2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2" s="4" t="s">
        <v>6</v>
      </c>
      <c r="AG62" s="4" t="s">
        <v>462</v>
      </c>
    </row>
    <row r="63" spans="1:33">
      <c r="A63">
        <v>62</v>
      </c>
      <c r="B63" t="s">
        <v>4</v>
      </c>
      <c r="C63" t="s">
        <v>329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1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62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63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63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3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3" s="4" t="s">
        <v>6</v>
      </c>
      <c r="AG63" s="4" t="s">
        <v>463</v>
      </c>
    </row>
    <row r="64" spans="1:33">
      <c r="A64">
        <v>63</v>
      </c>
      <c r="B64" t="s">
        <v>4</v>
      </c>
      <c r="C64" t="s">
        <v>335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63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>Launcher 6F JL 4.5</v>
      </c>
      <c r="X64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4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4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4" s="4" t="s">
        <v>6</v>
      </c>
      <c r="AG64" s="4" t="s">
        <v>464</v>
      </c>
    </row>
    <row r="65" spans="1:33">
      <c r="A65">
        <v>64</v>
      </c>
      <c r="B65" t="s">
        <v>4</v>
      </c>
      <c r="C65" t="s">
        <v>330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64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>Launcher 6F JR 3.5</v>
      </c>
      <c r="X65" s="116" t="str">
        <f>IFERROR(INDEX(Расходка[Наименование расходного материала],MATCH(Расходка[[#This Row],[№]],Поиск_расходки[Индекс7],0)),"")</f>
        <v>Launcher 6F JR 3.5</v>
      </c>
      <c r="Y65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5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5" s="4" t="s">
        <v>6</v>
      </c>
      <c r="AG65" s="4" t="s">
        <v>465</v>
      </c>
    </row>
    <row r="66" spans="1:33">
      <c r="A66">
        <v>65</v>
      </c>
      <c r="B66" t="s">
        <v>4</v>
      </c>
      <c r="C66" t="s">
        <v>331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65</v>
      </c>
      <c r="K66" s="117">
        <f>IF(ISNUMBER(SEARCH('Карта учёта'!$B$19,Расходка[[#This Row],[Наименование расходного материала]])),MAX($K$1:K65)+1,0)</f>
        <v>65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>Launcher 6F JR 4.0</v>
      </c>
      <c r="X66" s="116" t="str">
        <f>IFERROR(INDEX(Расходка[Наименование расходного материала],MATCH(Расходка[[#This Row],[№]],Поиск_расходки[Индекс7],0)),"")</f>
        <v>Launcher 6F JR 4.0</v>
      </c>
      <c r="Y66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6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6" s="4" t="s">
        <v>6</v>
      </c>
      <c r="AG66" s="4" t="s">
        <v>466</v>
      </c>
    </row>
    <row r="67" spans="1:33">
      <c r="A67">
        <v>66</v>
      </c>
      <c r="B67" t="s">
        <v>4</v>
      </c>
      <c r="C67" t="s">
        <v>341</v>
      </c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66</v>
      </c>
      <c r="K67" s="202">
        <f>IF(ISNUMBER(SEARCH('Карта учёта'!$B$19,Расходка[[#This Row],[Наименование расходного материала]])),MAX($K$1:K66)+1,0)</f>
        <v>66</v>
      </c>
      <c r="L67" s="202">
        <f>IF(ISNUMBER(SEARCH('Карта учёта'!$B$20,Расходка[[#This Row],[Наименование расходного материала]])),MAX($L$1:L66)+1,0)</f>
        <v>66</v>
      </c>
      <c r="M67" s="202">
        <f>IF(ISNUMBER(SEARCH('Карта учёта'!$B$21,Расходка[[#This Row],[Наименование расходного материала]])),MAX($M$1:M66)+1,0)</f>
        <v>66</v>
      </c>
      <c r="N67" s="202">
        <f>IF(ISNUMBER(SEARCH('Карта учёта'!$B$22,Расходка[[#This Row],[Наименование расходного материала]])),MAX($N$1:N66)+1,0)</f>
        <v>66</v>
      </c>
      <c r="O67" s="202">
        <f>IF(ISNUMBER(SEARCH('Карта учёта'!$B$23,Расходка[[#This Row],[Наименование расходного материала]])),MAX($O$1:O66)+1,0)</f>
        <v>66</v>
      </c>
      <c r="P67" s="202">
        <f>IF(ISNUMBER(SEARCH('Карта учёта'!$B$24,Расходка[[#This Row],[Наименование расходного материала]])),MAX($P$1:P66)+1,0)</f>
        <v>66</v>
      </c>
      <c r="Q67" s="202">
        <f>IF(ISNUMBER(SEARCH('Карта учёта'!$B$25,Расходка[[#This Row],[Наименование расходного материала]])),MAX($Q$1:Q66)+1,0)</f>
        <v>66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>Launcher 7F JL 3.5</v>
      </c>
      <c r="X67" s="203" t="str">
        <f>IFERROR(INDEX(Расходка[Наименование расходного материала],MATCH(Расходка[[#This Row],[№]],Поиск_расходки[Индекс7],0)),"")</f>
        <v>Launcher 7F JL 3.5</v>
      </c>
      <c r="Y67" s="203" t="str">
        <f>IFERROR(INDEX(Расходка[Наименование расходного материала],MATCH(Расходка[[#This Row],[№]],Поиск_расходки[Индекс8],0)),"")</f>
        <v>Launcher 7F JL 3.5</v>
      </c>
      <c r="Z67" s="203" t="str">
        <f>IFERROR(INDEX(Расходка[Наименование расходного материала],MATCH(Расходка[[#This Row],[№]],Поиск_расходки[Индекс9],0)),"")</f>
        <v>Launcher 7F JL 3.5</v>
      </c>
      <c r="AA67" s="203" t="str">
        <f>IFERROR(INDEX(Расходка[Наименование расходного материала],MATCH(Расходка[[#This Row],[№]],Поиск_расходки[Индекс10],0)),"")</f>
        <v>Launcher 7F JL 3.5</v>
      </c>
      <c r="AB67" s="203" t="str">
        <f>IFERROR(INDEX(Расходка[Наименование расходного материала],MATCH(Расходка[[#This Row],[№]],Поиск_расходки[Индекс11],0)),"")</f>
        <v>Launcher 7F JL 3.5</v>
      </c>
      <c r="AC67" s="203" t="str">
        <f>IFERROR(INDEX(Расходка[Наименование расходного материала],MATCH(Расходка[[#This Row],[№]],Поиск_расходки[Индекс12],0)),"")</f>
        <v>Launcher 7F JL 3.5</v>
      </c>
      <c r="AD67" s="203" t="str">
        <f>IFERROR(INDEX(Расходка[Наименование расходного материала],MATCH(Расходка[[#This Row],[№]],Поиск_расходки[Индекс13],0)),"")</f>
        <v>Launcher 7F JL 3.5</v>
      </c>
      <c r="AF67" s="4" t="s">
        <v>6</v>
      </c>
      <c r="AG67" s="4" t="s">
        <v>467</v>
      </c>
    </row>
    <row r="68" spans="1:33">
      <c r="A68">
        <v>67</v>
      </c>
      <c r="B68" t="s">
        <v>4</v>
      </c>
      <c r="C68" t="s">
        <v>340</v>
      </c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67</v>
      </c>
      <c r="K68" s="202">
        <f>IF(ISNUMBER(SEARCH('Карта учёта'!$B$19,Расходка[[#This Row],[Наименование расходного материала]])),MAX($K$1:K67)+1,0)</f>
        <v>67</v>
      </c>
      <c r="L68" s="202">
        <f>IF(ISNUMBER(SEARCH('Карта учёта'!$B$20,Расходка[[#This Row],[Наименование расходного материала]])),MAX($L$1:L67)+1,0)</f>
        <v>67</v>
      </c>
      <c r="M68" s="202">
        <f>IF(ISNUMBER(SEARCH('Карта учёта'!$B$21,Расходка[[#This Row],[Наименование расходного материала]])),MAX($M$1:M67)+1,0)</f>
        <v>67</v>
      </c>
      <c r="N68" s="202">
        <f>IF(ISNUMBER(SEARCH('Карта учёта'!$B$22,Расходка[[#This Row],[Наименование расходного материала]])),MAX($N$1:N67)+1,0)</f>
        <v>67</v>
      </c>
      <c r="O68" s="202">
        <f>IF(ISNUMBER(SEARCH('Карта учёта'!$B$23,Расходка[[#This Row],[Наименование расходного материала]])),MAX($O$1:O67)+1,0)</f>
        <v>67</v>
      </c>
      <c r="P68" s="202">
        <f>IF(ISNUMBER(SEARCH('Карта учёта'!$B$24,Расходка[[#This Row],[Наименование расходного материала]])),MAX($P$1:P67)+1,0)</f>
        <v>67</v>
      </c>
      <c r="Q68" s="202">
        <f>IF(ISNUMBER(SEARCH('Карта учёта'!$B$25,Расходка[[#This Row],[Наименование расходного материала]])),MAX($Q$1:Q67)+1,0)</f>
        <v>67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>Launcher 7F JL 4.0</v>
      </c>
      <c r="X68" s="203" t="str">
        <f>IFERROR(INDEX(Расходка[Наименование расходного материала],MATCH(Расходка[[#This Row],[№]],Поиск_расходки[Индекс7],0)),"")</f>
        <v>Launcher 7F JL 4.0</v>
      </c>
      <c r="Y68" s="203" t="str">
        <f>IFERROR(INDEX(Расходка[Наименование расходного материала],MATCH(Расходка[[#This Row],[№]],Поиск_расходки[Индекс8],0)),"")</f>
        <v>Launcher 7F JL 4.0</v>
      </c>
      <c r="Z68" s="203" t="str">
        <f>IFERROR(INDEX(Расходка[Наименование расходного материала],MATCH(Расходка[[#This Row],[№]],Поиск_расходки[Индекс9],0)),"")</f>
        <v>Launcher 7F JL 4.0</v>
      </c>
      <c r="AA68" s="203" t="str">
        <f>IFERROR(INDEX(Расходка[Наименование расходного материала],MATCH(Расходка[[#This Row],[№]],Поиск_расходки[Индекс10],0)),"")</f>
        <v>Launcher 7F JL 4.0</v>
      </c>
      <c r="AB68" s="203" t="str">
        <f>IFERROR(INDEX(Расходка[Наименование расходного материала],MATCH(Расходка[[#This Row],[№]],Поиск_расходки[Индекс11],0)),"")</f>
        <v>Launcher 7F JL 4.0</v>
      </c>
      <c r="AC68" s="203" t="str">
        <f>IFERROR(INDEX(Расходка[Наименование расходного материала],MATCH(Расходка[[#This Row],[№]],Поиск_расходки[Индекс12],0)),"")</f>
        <v>Launcher 7F JL 4.0</v>
      </c>
      <c r="AD68" s="203" t="str">
        <f>IFERROR(INDEX(Расходка[Наименование расходного материала],MATCH(Расходка[[#This Row],[№]],Поиск_расходки[Индекс13],0)),"")</f>
        <v>Launcher 7F JL 4.0</v>
      </c>
      <c r="AF68" s="4" t="s">
        <v>6</v>
      </c>
      <c r="AG68" s="4" t="s">
        <v>468</v>
      </c>
    </row>
    <row r="69" spans="1:33">
      <c r="A69">
        <v>68</v>
      </c>
      <c r="B69" t="s">
        <v>301</v>
      </c>
      <c r="C69" s="1" t="s">
        <v>332</v>
      </c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68</v>
      </c>
      <c r="K69" s="202">
        <f>IF(ISNUMBER(SEARCH('Карта учёта'!$B$19,Расходка[[#This Row],[Наименование расходного материала]])),MAX($K$1:K68)+1,0)</f>
        <v>68</v>
      </c>
      <c r="L69" s="202">
        <f>IF(ISNUMBER(SEARCH('Карта учёта'!$B$20,Расходка[[#This Row],[Наименование расходного материала]])),MAX($L$1:L68)+1,0)</f>
        <v>68</v>
      </c>
      <c r="M69" s="202">
        <f>IF(ISNUMBER(SEARCH('Карта учёта'!$B$21,Расходка[[#This Row],[Наименование расходного материала]])),MAX($M$1:M68)+1,0)</f>
        <v>68</v>
      </c>
      <c r="N69" s="202">
        <f>IF(ISNUMBER(SEARCH('Карта учёта'!$B$22,Расходка[[#This Row],[Наименование расходного материала]])),MAX($N$1:N68)+1,0)</f>
        <v>68</v>
      </c>
      <c r="O69" s="202">
        <f>IF(ISNUMBER(SEARCH('Карта учёта'!$B$23,Расходка[[#This Row],[Наименование расходного материала]])),MAX($O$1:O68)+1,0)</f>
        <v>68</v>
      </c>
      <c r="P69" s="202">
        <f>IF(ISNUMBER(SEARCH('Карта учёта'!$B$24,Расходка[[#This Row],[Наименование расходного материала]])),MAX($P$1:P68)+1,0)</f>
        <v>68</v>
      </c>
      <c r="Q69" s="202">
        <f>IF(ISNUMBER(SEARCH('Карта учёта'!$B$25,Расходка[[#This Row],[Наименование расходного материала]])),MAX($Q$1:Q68)+1,0)</f>
        <v>68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>Angio-Seal™ VIP</v>
      </c>
      <c r="X69" s="203" t="str">
        <f>IFERROR(INDEX(Расходка[Наименование расходного материала],MATCH(Расходка[[#This Row],[№]],Поиск_расходки[Индекс7],0)),"")</f>
        <v>Angio-Seal™ VIP</v>
      </c>
      <c r="Y69" s="203" t="str">
        <f>IFERROR(INDEX(Расходка[Наименование расходного материала],MATCH(Расходка[[#This Row],[№]],Поиск_расходки[Индекс8],0)),"")</f>
        <v>Angio-Seal™ VIP</v>
      </c>
      <c r="Z69" s="203" t="str">
        <f>IFERROR(INDEX(Расходка[Наименование расходного материала],MATCH(Расходка[[#This Row],[№]],Поиск_расходки[Индекс9],0)),"")</f>
        <v>Angio-Seal™ VIP</v>
      </c>
      <c r="AA69" s="203" t="str">
        <f>IFERROR(INDEX(Расходка[Наименование расходного материала],MATCH(Расходка[[#This Row],[№]],Поиск_расходки[Индекс10],0)),"")</f>
        <v>Angio-Seal™ VIP</v>
      </c>
      <c r="AB69" s="203" t="str">
        <f>IFERROR(INDEX(Расходка[Наименование расходного материала],MATCH(Расходка[[#This Row],[№]],Поиск_расходки[Индекс11],0)),"")</f>
        <v>Angio-Seal™ VIP</v>
      </c>
      <c r="AC69" s="203" t="str">
        <f>IFERROR(INDEX(Расходка[Наименование расходного материала],MATCH(Расходка[[#This Row],[№]],Поиск_расходки[Индекс12],0)),"")</f>
        <v>Angio-Seal™ VIP</v>
      </c>
      <c r="AD69" s="203" t="str">
        <f>IFERROR(INDEX(Расходка[Наименование расходного материала],MATCH(Расходка[[#This Row],[№]],Поиск_расходки[Индекс13],0)),"")</f>
        <v>Angio-Seal™ VIP</v>
      </c>
      <c r="AF69" s="4" t="s">
        <v>6</v>
      </c>
      <c r="AG69" s="4" t="s">
        <v>469</v>
      </c>
    </row>
    <row r="70" spans="1:33">
      <c r="A70">
        <v>69</v>
      </c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470</v>
      </c>
    </row>
    <row r="71" spans="1:33">
      <c r="A71">
        <v>70</v>
      </c>
      <c r="E71" s="202">
        <f>IF(ISNUMBER(SEARCH('Карта учёта'!$B$13,Расходка[[#This Row],[Наименование расходного материала]])),MAX($E$1:E70)+1,0)</f>
        <v>0</v>
      </c>
      <c r="F71" s="202">
        <f>IF(ISNUMBER(SEARCH('Карта учёта'!$B$14,Расходка[[#This Row],[Наименование расходного материала]])),MAX($F$1:F70)+1,0)</f>
        <v>0</v>
      </c>
      <c r="G71" s="202">
        <f>IF(ISNUMBER(SEARCH('Карта учёта'!$B$15,Расходка[[#This Row],[Наименование расходного материала]])),MAX($G$1:G70)+1,0)</f>
        <v>0</v>
      </c>
      <c r="H71" s="202">
        <f>IF(ISNUMBER(SEARCH('Карта учёта'!$B$16,Расходка[[#This Row],[Наименование расходного материала]])),MAX($H$1:H70)+1,0)</f>
        <v>0</v>
      </c>
      <c r="I71" s="202">
        <f>IF(ISNUMBER(SEARCH('Карта учёта'!$B$17,Расходка[[#This Row],[Наименование расходного материала]])),MAX($I$1:I70)+1,0)</f>
        <v>0</v>
      </c>
      <c r="J71" s="202">
        <f>IF(ISNUMBER(SEARCH('Карта учёта'!$B$18,Расходка[[#This Row],[Наименование расходного материала]])),MAX($J$1:J70)+1,0)</f>
        <v>0</v>
      </c>
      <c r="K71" s="202">
        <f>IF(ISNUMBER(SEARCH('Карта учёта'!$B$19,Расходка[[#This Row],[Наименование расходного материала]])),MAX($K$1:K70)+1,0)</f>
        <v>0</v>
      </c>
      <c r="L71" s="202">
        <f>IF(ISNUMBER(SEARCH('Карта учёта'!$B$20,Расходка[[#This Row],[Наименование расходного материала]])),MAX($L$1:L70)+1,0)</f>
        <v>0</v>
      </c>
      <c r="M71" s="202">
        <f>IF(ISNUMBER(SEARCH('Карта учёта'!$B$21,Расходка[[#This Row],[Наименование расходного материала]])),MAX($M$1:M70)+1,0)</f>
        <v>0</v>
      </c>
      <c r="N71" s="202">
        <f>IF(ISNUMBER(SEARCH('Карта учёта'!$B$22,Расходка[[#This Row],[Наименование расходного материала]])),MAX($N$1:N70)+1,0)</f>
        <v>0</v>
      </c>
      <c r="O71" s="202">
        <f>IF(ISNUMBER(SEARCH('Карта учёта'!$B$23,Расходка[[#This Row],[Наименование расходного материала]])),MAX($O$1:O70)+1,0)</f>
        <v>0</v>
      </c>
      <c r="P71" s="202">
        <f>IF(ISNUMBER(SEARCH('Карта учёта'!$B$24,Расходка[[#This Row],[Наименование расходного материала]])),MAX($P$1:P70)+1,0)</f>
        <v>0</v>
      </c>
      <c r="Q71" s="202">
        <f>IF(ISNUMBER(SEARCH('Карта учёта'!$B$25,Расходка[[#This Row],[Наименование расходного материала]])),MAX($Q$1:Q70)+1,0)</f>
        <v>0</v>
      </c>
      <c r="R71" s="203" t="str">
        <f>IFERROR(INDEX(Расходка[Наименование расходного материала],MATCH(Расходка[[#This Row],[№]],Поиск_расходки[Индекс1],0)),"")</f>
        <v/>
      </c>
      <c r="S71" s="203" t="str">
        <f>IFERROR(INDEX(Расходка[Наименование расходного материала],MATCH(Расходка[[#This Row],[№]],Поиск_расходки[Индекс2],0)),"")</f>
        <v/>
      </c>
      <c r="T71" s="203" t="str">
        <f>IFERROR(INDEX(Расходка[Наименование расходного материала],MATCH(Расходка[[#This Row],[№]],Поиск_расходки[Индекс3],0)),"")</f>
        <v/>
      </c>
      <c r="U71" s="203" t="str">
        <f>IFERROR(INDEX(Расходка[Наименование расходного материала],MATCH(Расходка[[#This Row],[№]],Поиск_расходки[Индекс4],0)),"")</f>
        <v/>
      </c>
      <c r="V71" s="203" t="str">
        <f>IFERROR(INDEX(Расходка[Наименование расходного материала],MATCH(Расходка[[#This Row],[№]],Поиск_расходки[Индекс5],0)),"")</f>
        <v/>
      </c>
      <c r="W71" s="203" t="str">
        <f>IFERROR(INDEX(Расходка[Наименование расходного материала],MATCH(Расходка[[#This Row],[№]],Поиск_расходки[Индекс6],0)),"")</f>
        <v/>
      </c>
      <c r="X71" s="203" t="str">
        <f>IFERROR(INDEX(Расходка[Наименование расходного материала],MATCH(Расходка[[#This Row],[№]],Поиск_расходки[Индекс7],0)),"")</f>
        <v/>
      </c>
      <c r="Y71" s="203" t="str">
        <f>IFERROR(INDEX(Расходка[Наименование расходного материала],MATCH(Расходка[[#This Row],[№]],Поиск_расходки[Индекс8],0)),"")</f>
        <v/>
      </c>
      <c r="Z71" s="203" t="str">
        <f>IFERROR(INDEX(Расходка[Наименование расходного материала],MATCH(Расходка[[#This Row],[№]],Поиск_расходки[Индекс9],0)),"")</f>
        <v/>
      </c>
      <c r="AA71" s="203" t="str">
        <f>IFERROR(INDEX(Расходка[Наименование расходного материала],MATCH(Расходка[[#This Row],[№]],Поиск_расходки[Индекс10],0)),"")</f>
        <v/>
      </c>
      <c r="AB71" s="203" t="str">
        <f>IFERROR(INDEX(Расходка[Наименование расходного материала],MATCH(Расходка[[#This Row],[№]],Поиск_расходки[Индекс11],0)),"")</f>
        <v/>
      </c>
      <c r="AC71" s="203" t="str">
        <f>IFERROR(INDEX(Расходка[Наименование расходного материала],MATCH(Расходка[[#This Row],[№]],Поиск_расходки[Индекс12],0)),"")</f>
        <v/>
      </c>
      <c r="AD71" s="203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425</v>
      </c>
    </row>
    <row r="72" spans="1:33">
      <c r="E72" s="202">
        <f>IF(ISNUMBER(SEARCH('Карта учёта'!$B$13,Расходка[[#This Row],[Наименование расходного материала]])),MAX($E$1:E71)+1,0)</f>
        <v>0</v>
      </c>
      <c r="F72" s="202">
        <f>IF(ISNUMBER(SEARCH('Карта учёта'!$B$14,Расходка[[#This Row],[Наименование расходного материала]])),MAX($F$1:F71)+1,0)</f>
        <v>0</v>
      </c>
      <c r="G72" s="202">
        <f>IF(ISNUMBER(SEARCH('Карта учёта'!$B$15,Расходка[[#This Row],[Наименование расходного материала]])),MAX($G$1:G71)+1,0)</f>
        <v>0</v>
      </c>
      <c r="H72" s="202">
        <f>IF(ISNUMBER(SEARCH('Карта учёта'!$B$16,Расходка[[#This Row],[Наименование расходного материала]])),MAX($H$1:H71)+1,0)</f>
        <v>0</v>
      </c>
      <c r="I72" s="202">
        <f>IF(ISNUMBER(SEARCH('Карта учёта'!$B$17,Расходка[[#This Row],[Наименование расходного материала]])),MAX($I$1:I71)+1,0)</f>
        <v>0</v>
      </c>
      <c r="J72" s="202">
        <f>IF(ISNUMBER(SEARCH('Карта учёта'!$B$18,Расходка[[#This Row],[Наименование расходного материала]])),MAX($J$1:J71)+1,0)</f>
        <v>0</v>
      </c>
      <c r="K72" s="202">
        <f>IF(ISNUMBER(SEARCH('Карта учёта'!$B$19,Расходка[[#This Row],[Наименование расходного материала]])),MAX($K$1:K71)+1,0)</f>
        <v>0</v>
      </c>
      <c r="L72" s="202">
        <f>IF(ISNUMBER(SEARCH('Карта учёта'!$B$20,Расходка[[#This Row],[Наименование расходного материала]])),MAX($L$1:L71)+1,0)</f>
        <v>0</v>
      </c>
      <c r="M72" s="202">
        <f>IF(ISNUMBER(SEARCH('Карта учёта'!$B$21,Расходка[[#This Row],[Наименование расходного материала]])),MAX($M$1:M71)+1,0)</f>
        <v>0</v>
      </c>
      <c r="N72" s="202">
        <f>IF(ISNUMBER(SEARCH('Карта учёта'!$B$22,Расходка[[#This Row],[Наименование расходного материала]])),MAX($N$1:N71)+1,0)</f>
        <v>0</v>
      </c>
      <c r="O72" s="202">
        <f>IF(ISNUMBER(SEARCH('Карта учёта'!$B$23,Расходка[[#This Row],[Наименование расходного материала]])),MAX($O$1:O71)+1,0)</f>
        <v>0</v>
      </c>
      <c r="P72" s="202">
        <f>IF(ISNUMBER(SEARCH('Карта учёта'!$B$24,Расходка[[#This Row],[Наименование расходного материала]])),MAX($P$1:P71)+1,0)</f>
        <v>0</v>
      </c>
      <c r="Q72" s="202">
        <f>IF(ISNUMBER(SEARCH('Карта учёта'!$B$25,Расходка[[#This Row],[Наименование расходного материала]])),MAX($Q$1:Q71)+1,0)</f>
        <v>0</v>
      </c>
      <c r="R72" s="203" t="str">
        <f>IFERROR(INDEX(Расходка[Наименование расходного материала],MATCH(Расходка[[#This Row],[№]],Поиск_расходки[Индекс1],0)),"")</f>
        <v/>
      </c>
      <c r="S72" s="203" t="str">
        <f>IFERROR(INDEX(Расходка[Наименование расходного материала],MATCH(Расходка[[#This Row],[№]],Поиск_расходки[Индекс2],0)),"")</f>
        <v/>
      </c>
      <c r="T72" s="203" t="str">
        <f>IFERROR(INDEX(Расходка[Наименование расходного материала],MATCH(Расходка[[#This Row],[№]],Поиск_расходки[Индекс3],0)),"")</f>
        <v/>
      </c>
      <c r="U72" s="203" t="str">
        <f>IFERROR(INDEX(Расходка[Наименование расходного материала],MATCH(Расходка[[#This Row],[№]],Поиск_расходки[Индекс4],0)),"")</f>
        <v/>
      </c>
      <c r="V72" s="203" t="str">
        <f>IFERROR(INDEX(Расходка[Наименование расходного материала],MATCH(Расходка[[#This Row],[№]],Поиск_расходки[Индекс5],0)),"")</f>
        <v/>
      </c>
      <c r="W72" s="203" t="str">
        <f>IFERROR(INDEX(Расходка[Наименование расходного материала],MATCH(Расходка[[#This Row],[№]],Поиск_расходки[Индекс6],0)),"")</f>
        <v/>
      </c>
      <c r="X72" s="203" t="str">
        <f>IFERROR(INDEX(Расходка[Наименование расходного материала],MATCH(Расходка[[#This Row],[№]],Поиск_расходки[Индекс7],0)),"")</f>
        <v/>
      </c>
      <c r="Y72" s="203" t="str">
        <f>IFERROR(INDEX(Расходка[Наименование расходного материала],MATCH(Расходка[[#This Row],[№]],Поиск_расходки[Индекс8],0)),"")</f>
        <v/>
      </c>
      <c r="Z72" s="203" t="str">
        <f>IFERROR(INDEX(Расходка[Наименование расходного материала],MATCH(Расходка[[#This Row],[№]],Поиск_расходки[Индекс9],0)),"")</f>
        <v/>
      </c>
      <c r="AA72" s="203" t="str">
        <f>IFERROR(INDEX(Расходка[Наименование расходного материала],MATCH(Расходка[[#This Row],[№]],Поиск_расходки[Индекс10],0)),"")</f>
        <v/>
      </c>
      <c r="AB72" s="203" t="str">
        <f>IFERROR(INDEX(Расходка[Наименование расходного материала],MATCH(Расходка[[#This Row],[№]],Поиск_расходки[Индекс11],0)),"")</f>
        <v/>
      </c>
      <c r="AC72" s="203" t="str">
        <f>IFERROR(INDEX(Расходка[Наименование расходного материала],MATCH(Расходка[[#This Row],[№]],Поиск_расходки[Индекс12],0)),"")</f>
        <v/>
      </c>
      <c r="AD72" s="203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471</v>
      </c>
    </row>
    <row r="73" spans="1:33">
      <c r="E73" s="202">
        <f>IF(ISNUMBER(SEARCH('Карта учёта'!$B$13,Расходка[[#This Row],[Наименование расходного материала]])),MAX($E$1:E72)+1,0)</f>
        <v>0</v>
      </c>
      <c r="F73" s="202">
        <f>IF(ISNUMBER(SEARCH('Карта учёта'!$B$14,Расходка[[#This Row],[Наименование расходного материала]])),MAX($F$1:F72)+1,0)</f>
        <v>0</v>
      </c>
      <c r="G73" s="202">
        <f>IF(ISNUMBER(SEARCH('Карта учёта'!$B$15,Расходка[[#This Row],[Наименование расходного материала]])),MAX($G$1:G72)+1,0)</f>
        <v>0</v>
      </c>
      <c r="H73" s="202">
        <f>IF(ISNUMBER(SEARCH('Карта учёта'!$B$16,Расходка[[#This Row],[Наименование расходного материала]])),MAX($H$1:H72)+1,0)</f>
        <v>0</v>
      </c>
      <c r="I73" s="202">
        <f>IF(ISNUMBER(SEARCH('Карта учёта'!$B$17,Расходка[[#This Row],[Наименование расходного материала]])),MAX($I$1:I72)+1,0)</f>
        <v>0</v>
      </c>
      <c r="J73" s="202">
        <f>IF(ISNUMBER(SEARCH('Карта учёта'!$B$18,Расходка[[#This Row],[Наименование расходного материала]])),MAX($J$1:J72)+1,0)</f>
        <v>0</v>
      </c>
      <c r="K73" s="202">
        <f>IF(ISNUMBER(SEARCH('Карта учёта'!$B$19,Расходка[[#This Row],[Наименование расходного материала]])),MAX($K$1:K72)+1,0)</f>
        <v>0</v>
      </c>
      <c r="L73" s="202">
        <f>IF(ISNUMBER(SEARCH('Карта учёта'!$B$20,Расходка[[#This Row],[Наименование расходного материала]])),MAX($L$1:L72)+1,0)</f>
        <v>0</v>
      </c>
      <c r="M73" s="202">
        <f>IF(ISNUMBER(SEARCH('Карта учёта'!$B$21,Расходка[[#This Row],[Наименование расходного материала]])),MAX($M$1:M72)+1,0)</f>
        <v>0</v>
      </c>
      <c r="N73" s="202">
        <f>IF(ISNUMBER(SEARCH('Карта учёта'!$B$22,Расходка[[#This Row],[Наименование расходного материала]])),MAX($N$1:N72)+1,0)</f>
        <v>0</v>
      </c>
      <c r="O73" s="202">
        <f>IF(ISNUMBER(SEARCH('Карта учёта'!$B$23,Расходка[[#This Row],[Наименование расходного материала]])),MAX($O$1:O72)+1,0)</f>
        <v>0</v>
      </c>
      <c r="P73" s="202">
        <f>IF(ISNUMBER(SEARCH('Карта учёта'!$B$24,Расходка[[#This Row],[Наименование расходного материала]])),MAX($P$1:P72)+1,0)</f>
        <v>0</v>
      </c>
      <c r="Q73" s="202">
        <f>IF(ISNUMBER(SEARCH('Карта учёта'!$B$25,Расходка[[#This Row],[Наименование расходного материала]])),MAX($Q$1:Q72)+1,0)</f>
        <v>0</v>
      </c>
      <c r="R73" s="203" t="str">
        <f>IFERROR(INDEX(Расходка[Наименование расходного материала],MATCH(Расходка[[#This Row],[№]],Поиск_расходки[Индекс1],0)),"")</f>
        <v/>
      </c>
      <c r="S73" s="203" t="str">
        <f>IFERROR(INDEX(Расходка[Наименование расходного материала],MATCH(Расходка[[#This Row],[№]],Поиск_расходки[Индекс2],0)),"")</f>
        <v/>
      </c>
      <c r="T73" s="203" t="str">
        <f>IFERROR(INDEX(Расходка[Наименование расходного материала],MATCH(Расходка[[#This Row],[№]],Поиск_расходки[Индекс3],0)),"")</f>
        <v/>
      </c>
      <c r="U73" s="203" t="str">
        <f>IFERROR(INDEX(Расходка[Наименование расходного материала],MATCH(Расходка[[#This Row],[№]],Поиск_расходки[Индекс4],0)),"")</f>
        <v/>
      </c>
      <c r="V73" s="203" t="str">
        <f>IFERROR(INDEX(Расходка[Наименование расходного материала],MATCH(Расходка[[#This Row],[№]],Поиск_расходки[Индекс5],0)),"")</f>
        <v/>
      </c>
      <c r="W73" s="203" t="str">
        <f>IFERROR(INDEX(Расходка[Наименование расходного материала],MATCH(Расходка[[#This Row],[№]],Поиск_расходки[Индекс6],0)),"")</f>
        <v/>
      </c>
      <c r="X73" s="203" t="str">
        <f>IFERROR(INDEX(Расходка[Наименование расходного материала],MATCH(Расходка[[#This Row],[№]],Поиск_расходки[Индекс7],0)),"")</f>
        <v/>
      </c>
      <c r="Y73" s="203" t="str">
        <f>IFERROR(INDEX(Расходка[Наименование расходного материала],MATCH(Расходка[[#This Row],[№]],Поиск_расходки[Индекс8],0)),"")</f>
        <v/>
      </c>
      <c r="Z73" s="203" t="str">
        <f>IFERROR(INDEX(Расходка[Наименование расходного материала],MATCH(Расходка[[#This Row],[№]],Поиск_расходки[Индекс9],0)),"")</f>
        <v/>
      </c>
      <c r="AA73" s="203" t="str">
        <f>IFERROR(INDEX(Расходка[Наименование расходного материала],MATCH(Расходка[[#This Row],[№]],Поиск_расходки[Индекс10],0)),"")</f>
        <v/>
      </c>
      <c r="AB73" s="203" t="str">
        <f>IFERROR(INDEX(Расходка[Наименование расходного материала],MATCH(Расходка[[#This Row],[№]],Поиск_расходки[Индекс11],0)),"")</f>
        <v/>
      </c>
      <c r="AC73" s="203" t="str">
        <f>IFERROR(INDEX(Расходка[Наименование расходного материала],MATCH(Расходка[[#This Row],[№]],Поиск_расходки[Индекс12],0)),"")</f>
        <v/>
      </c>
      <c r="AD73" s="203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426</v>
      </c>
    </row>
    <row r="74" spans="1:33">
      <c r="E74" s="202">
        <f>IF(ISNUMBER(SEARCH('Карта учёта'!$B$13,Расходка[[#This Row],[Наименование расходного материала]])),MAX($E$1:E73)+1,0)</f>
        <v>0</v>
      </c>
      <c r="F74" s="202">
        <f>IF(ISNUMBER(SEARCH('Карта учёта'!$B$14,Расходка[[#This Row],[Наименование расходного материала]])),MAX($F$1:F73)+1,0)</f>
        <v>0</v>
      </c>
      <c r="G74" s="202">
        <f>IF(ISNUMBER(SEARCH('Карта учёта'!$B$15,Расходка[[#This Row],[Наименование расходного материала]])),MAX($G$1:G73)+1,0)</f>
        <v>0</v>
      </c>
      <c r="H74" s="202">
        <f>IF(ISNUMBER(SEARCH('Карта учёта'!$B$16,Расходка[[#This Row],[Наименование расходного материала]])),MAX($H$1:H73)+1,0)</f>
        <v>0</v>
      </c>
      <c r="I74" s="202">
        <f>IF(ISNUMBER(SEARCH('Карта учёта'!$B$17,Расходка[[#This Row],[Наименование расходного материала]])),MAX($I$1:I73)+1,0)</f>
        <v>0</v>
      </c>
      <c r="J74" s="202">
        <f>IF(ISNUMBER(SEARCH('Карта учёта'!$B$18,Расходка[[#This Row],[Наименование расходного материала]])),MAX($J$1:J73)+1,0)</f>
        <v>0</v>
      </c>
      <c r="K74" s="202">
        <f>IF(ISNUMBER(SEARCH('Карта учёта'!$B$19,Расходка[[#This Row],[Наименование расходного материала]])),MAX($K$1:K73)+1,0)</f>
        <v>0</v>
      </c>
      <c r="L74" s="202">
        <f>IF(ISNUMBER(SEARCH('Карта учёта'!$B$20,Расходка[[#This Row],[Наименование расходного материала]])),MAX($L$1:L73)+1,0)</f>
        <v>0</v>
      </c>
      <c r="M74" s="202">
        <f>IF(ISNUMBER(SEARCH('Карта учёта'!$B$21,Расходка[[#This Row],[Наименование расходного материала]])),MAX($M$1:M73)+1,0)</f>
        <v>0</v>
      </c>
      <c r="N74" s="202">
        <f>IF(ISNUMBER(SEARCH('Карта учёта'!$B$22,Расходка[[#This Row],[Наименование расходного материала]])),MAX($N$1:N73)+1,0)</f>
        <v>0</v>
      </c>
      <c r="O74" s="202">
        <f>IF(ISNUMBER(SEARCH('Карта учёта'!$B$23,Расходка[[#This Row],[Наименование расходного материала]])),MAX($O$1:O73)+1,0)</f>
        <v>0</v>
      </c>
      <c r="P74" s="202">
        <f>IF(ISNUMBER(SEARCH('Карта учёта'!$B$24,Расходка[[#This Row],[Наименование расходного материала]])),MAX($P$1:P73)+1,0)</f>
        <v>0</v>
      </c>
      <c r="Q74" s="202">
        <f>IF(ISNUMBER(SEARCH('Карта учёта'!$B$25,Расходка[[#This Row],[Наименование расходного материала]])),MAX($Q$1:Q73)+1,0)</f>
        <v>0</v>
      </c>
      <c r="R74" s="203" t="str">
        <f>IFERROR(INDEX(Расходка[Наименование расходного материала],MATCH(Расходка[[#This Row],[№]],Поиск_расходки[Индекс1],0)),"")</f>
        <v/>
      </c>
      <c r="S74" s="203" t="str">
        <f>IFERROR(INDEX(Расходка[Наименование расходного материала],MATCH(Расходка[[#This Row],[№]],Поиск_расходки[Индекс2],0)),"")</f>
        <v/>
      </c>
      <c r="T74" s="203" t="str">
        <f>IFERROR(INDEX(Расходка[Наименование расходного материала],MATCH(Расходка[[#This Row],[№]],Поиск_расходки[Индекс3],0)),"")</f>
        <v/>
      </c>
      <c r="U74" s="203" t="str">
        <f>IFERROR(INDEX(Расходка[Наименование расходного материала],MATCH(Расходка[[#This Row],[№]],Поиск_расходки[Индекс4],0)),"")</f>
        <v/>
      </c>
      <c r="V74" s="203" t="str">
        <f>IFERROR(INDEX(Расходка[Наименование расходного материала],MATCH(Расходка[[#This Row],[№]],Поиск_расходки[Индекс5],0)),"")</f>
        <v/>
      </c>
      <c r="W74" s="203" t="str">
        <f>IFERROR(INDEX(Расходка[Наименование расходного материала],MATCH(Расходка[[#This Row],[№]],Поиск_расходки[Индекс6],0)),"")</f>
        <v/>
      </c>
      <c r="X74" s="203" t="str">
        <f>IFERROR(INDEX(Расходка[Наименование расходного материала],MATCH(Расходка[[#This Row],[№]],Поиск_расходки[Индекс7],0)),"")</f>
        <v/>
      </c>
      <c r="Y74" s="203" t="str">
        <f>IFERROR(INDEX(Расходка[Наименование расходного материала],MATCH(Расходка[[#This Row],[№]],Поиск_расходки[Индекс8],0)),"")</f>
        <v/>
      </c>
      <c r="Z74" s="203" t="str">
        <f>IFERROR(INDEX(Расходка[Наименование расходного материала],MATCH(Расходка[[#This Row],[№]],Поиск_расходки[Индекс9],0)),"")</f>
        <v/>
      </c>
      <c r="AA74" s="203" t="str">
        <f>IFERROR(INDEX(Расходка[Наименование расходного материала],MATCH(Расходка[[#This Row],[№]],Поиск_расходки[Индекс10],0)),"")</f>
        <v/>
      </c>
      <c r="AB74" s="203" t="str">
        <f>IFERROR(INDEX(Расходка[Наименование расходного материала],MATCH(Расходка[[#This Row],[№]],Поиск_расходки[Индекс11],0)),"")</f>
        <v/>
      </c>
      <c r="AC74" s="203" t="str">
        <f>IFERROR(INDEX(Расходка[Наименование расходного материала],MATCH(Расходка[[#This Row],[№]],Поиск_расходки[Индекс12],0)),"")</f>
        <v/>
      </c>
      <c r="AD74" s="203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472</v>
      </c>
    </row>
    <row r="75" spans="1:33">
      <c r="E75" s="202">
        <f>IF(ISNUMBER(SEARCH('Карта учёта'!$B$13,Расходка[[#This Row],[Наименование расходного материала]])),MAX($E$1:E74)+1,0)</f>
        <v>0</v>
      </c>
      <c r="F75" s="202">
        <f>IF(ISNUMBER(SEARCH('Карта учёта'!$B$14,Расходка[[#This Row],[Наименование расходного материала]])),MAX($F$1:F74)+1,0)</f>
        <v>0</v>
      </c>
      <c r="G75" s="202">
        <f>IF(ISNUMBER(SEARCH('Карта учёта'!$B$15,Расходка[[#This Row],[Наименование расходного материала]])),MAX($G$1:G74)+1,0)</f>
        <v>0</v>
      </c>
      <c r="H75" s="202">
        <f>IF(ISNUMBER(SEARCH('Карта учёта'!$B$16,Расходка[[#This Row],[Наименование расходного материала]])),MAX($H$1:H74)+1,0)</f>
        <v>0</v>
      </c>
      <c r="I75" s="202">
        <f>IF(ISNUMBER(SEARCH('Карта учёта'!$B$17,Расходка[[#This Row],[Наименование расходного материала]])),MAX($I$1:I74)+1,0)</f>
        <v>0</v>
      </c>
      <c r="J75" s="202">
        <f>IF(ISNUMBER(SEARCH('Карта учёта'!$B$18,Расходка[[#This Row],[Наименование расходного материала]])),MAX($J$1:J74)+1,0)</f>
        <v>0</v>
      </c>
      <c r="K75" s="202">
        <f>IF(ISNUMBER(SEARCH('Карта учёта'!$B$19,Расходка[[#This Row],[Наименование расходного материала]])),MAX($K$1:K74)+1,0)</f>
        <v>0</v>
      </c>
      <c r="L75" s="202">
        <f>IF(ISNUMBER(SEARCH('Карта учёта'!$B$20,Расходка[[#This Row],[Наименование расходного материала]])),MAX($L$1:L74)+1,0)</f>
        <v>0</v>
      </c>
      <c r="M75" s="202">
        <f>IF(ISNUMBER(SEARCH('Карта учёта'!$B$21,Расходка[[#This Row],[Наименование расходного материала]])),MAX($M$1:M74)+1,0)</f>
        <v>0</v>
      </c>
      <c r="N75" s="202">
        <f>IF(ISNUMBER(SEARCH('Карта учёта'!$B$22,Расходка[[#This Row],[Наименование расходного материала]])),MAX($N$1:N74)+1,0)</f>
        <v>0</v>
      </c>
      <c r="O75" s="202">
        <f>IF(ISNUMBER(SEARCH('Карта учёта'!$B$23,Расходка[[#This Row],[Наименование расходного материала]])),MAX($O$1:O74)+1,0)</f>
        <v>0</v>
      </c>
      <c r="P75" s="202">
        <f>IF(ISNUMBER(SEARCH('Карта учёта'!$B$24,Расходка[[#This Row],[Наименование расходного материала]])),MAX($P$1:P74)+1,0)</f>
        <v>0</v>
      </c>
      <c r="Q75" s="202">
        <f>IF(ISNUMBER(SEARCH('Карта учёта'!$B$25,Расходка[[#This Row],[Наименование расходного материала]])),MAX($Q$1:Q74)+1,0)</f>
        <v>0</v>
      </c>
      <c r="R75" s="203" t="str">
        <f>IFERROR(INDEX(Расходка[Наименование расходного материала],MATCH(Расходка[[#This Row],[№]],Поиск_расходки[Индекс1],0)),"")</f>
        <v/>
      </c>
      <c r="S75" s="203" t="str">
        <f>IFERROR(INDEX(Расходка[Наименование расходного материала],MATCH(Расходка[[#This Row],[№]],Поиск_расходки[Индекс2],0)),"")</f>
        <v/>
      </c>
      <c r="T75" s="203" t="str">
        <f>IFERROR(INDEX(Расходка[Наименование расходного материала],MATCH(Расходка[[#This Row],[№]],Поиск_расходки[Индекс3],0)),"")</f>
        <v/>
      </c>
      <c r="U75" s="203" t="str">
        <f>IFERROR(INDEX(Расходка[Наименование расходного материала],MATCH(Расходка[[#This Row],[№]],Поиск_расходки[Индекс4],0)),"")</f>
        <v/>
      </c>
      <c r="V75" s="203" t="str">
        <f>IFERROR(INDEX(Расходка[Наименование расходного материала],MATCH(Расходка[[#This Row],[№]],Поиск_расходки[Индекс5],0)),"")</f>
        <v/>
      </c>
      <c r="W75" s="203" t="str">
        <f>IFERROR(INDEX(Расходка[Наименование расходного материала],MATCH(Расходка[[#This Row],[№]],Поиск_расходки[Индекс6],0)),"")</f>
        <v/>
      </c>
      <c r="X75" s="203" t="str">
        <f>IFERROR(INDEX(Расходка[Наименование расходного материала],MATCH(Расходка[[#This Row],[№]],Поиск_расходки[Индекс7],0)),"")</f>
        <v/>
      </c>
      <c r="Y75" s="203" t="str">
        <f>IFERROR(INDEX(Расходка[Наименование расходного материала],MATCH(Расходка[[#This Row],[№]],Поиск_расходки[Индекс8],0)),"")</f>
        <v/>
      </c>
      <c r="Z75" s="203" t="str">
        <f>IFERROR(INDEX(Расходка[Наименование расходного материала],MATCH(Расходка[[#This Row],[№]],Поиск_расходки[Индекс9],0)),"")</f>
        <v/>
      </c>
      <c r="AA75" s="203" t="str">
        <f>IFERROR(INDEX(Расходка[Наименование расходного материала],MATCH(Расходка[[#This Row],[№]],Поиск_расходки[Индекс10],0)),"")</f>
        <v/>
      </c>
      <c r="AB75" s="203" t="str">
        <f>IFERROR(INDEX(Расходка[Наименование расходного материала],MATCH(Расходка[[#This Row],[№]],Поиск_расходки[Индекс11],0)),"")</f>
        <v/>
      </c>
      <c r="AC75" s="203" t="str">
        <f>IFERROR(INDEX(Расходка[Наименование расходного материала],MATCH(Расходка[[#This Row],[№]],Поиск_расходки[Индекс12],0)),"")</f>
        <v/>
      </c>
      <c r="AD75" s="203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473</v>
      </c>
    </row>
    <row r="76" spans="1:33">
      <c r="E76" s="202">
        <f>IF(ISNUMBER(SEARCH('Карта учёта'!$B$13,Расходка[[#This Row],[Наименование расходного материала]])),MAX($E$1:E75)+1,0)</f>
        <v>0</v>
      </c>
      <c r="F76" s="202">
        <f>IF(ISNUMBER(SEARCH('Карта учёта'!$B$14,Расходка[[#This Row],[Наименование расходного материала]])),MAX($F$1:F75)+1,0)</f>
        <v>0</v>
      </c>
      <c r="G76" s="202">
        <f>IF(ISNUMBER(SEARCH('Карта учёта'!$B$15,Расходка[[#This Row],[Наименование расходного материала]])),MAX($G$1:G75)+1,0)</f>
        <v>0</v>
      </c>
      <c r="H76" s="202">
        <f>IF(ISNUMBER(SEARCH('Карта учёта'!$B$16,Расходка[[#This Row],[Наименование расходного материала]])),MAX($H$1:H75)+1,0)</f>
        <v>0</v>
      </c>
      <c r="I76" s="202">
        <f>IF(ISNUMBER(SEARCH('Карта учёта'!$B$17,Расходка[[#This Row],[Наименование расходного материала]])),MAX($I$1:I75)+1,0)</f>
        <v>0</v>
      </c>
      <c r="J76" s="202">
        <f>IF(ISNUMBER(SEARCH('Карта учёта'!$B$18,Расходка[[#This Row],[Наименование расходного материала]])),MAX($J$1:J75)+1,0)</f>
        <v>0</v>
      </c>
      <c r="K76" s="202">
        <f>IF(ISNUMBER(SEARCH('Карта учёта'!$B$19,Расходка[[#This Row],[Наименование расходного материала]])),MAX($K$1:K75)+1,0)</f>
        <v>0</v>
      </c>
      <c r="L76" s="202">
        <f>IF(ISNUMBER(SEARCH('Карта учёта'!$B$20,Расходка[[#This Row],[Наименование расходного материала]])),MAX($L$1:L75)+1,0)</f>
        <v>0</v>
      </c>
      <c r="M76" s="202">
        <f>IF(ISNUMBER(SEARCH('Карта учёта'!$B$21,Расходка[[#This Row],[Наименование расходного материала]])),MAX($M$1:M75)+1,0)</f>
        <v>0</v>
      </c>
      <c r="N76" s="202">
        <f>IF(ISNUMBER(SEARCH('Карта учёта'!$B$22,Расходка[[#This Row],[Наименование расходного материала]])),MAX($N$1:N75)+1,0)</f>
        <v>0</v>
      </c>
      <c r="O76" s="202">
        <f>IF(ISNUMBER(SEARCH('Карта учёта'!$B$23,Расходка[[#This Row],[Наименование расходного материала]])),MAX($O$1:O75)+1,0)</f>
        <v>0</v>
      </c>
      <c r="P76" s="202">
        <f>IF(ISNUMBER(SEARCH('Карта учёта'!$B$24,Расходка[[#This Row],[Наименование расходного материала]])),MAX($P$1:P75)+1,0)</f>
        <v>0</v>
      </c>
      <c r="Q76" s="202">
        <f>IF(ISNUMBER(SEARCH('Карта учёта'!$B$25,Расходка[[#This Row],[Наименование расходного материала]])),MAX($Q$1:Q75)+1,0)</f>
        <v>0</v>
      </c>
      <c r="R76" s="203" t="str">
        <f>IFERROR(INDEX(Расходка[Наименование расходного материала],MATCH(Расходка[[#This Row],[№]],Поиск_расходки[Индекс1],0)),"")</f>
        <v/>
      </c>
      <c r="S76" s="203" t="str">
        <f>IFERROR(INDEX(Расходка[Наименование расходного материала],MATCH(Расходка[[#This Row],[№]],Поиск_расходки[Индекс2],0)),"")</f>
        <v/>
      </c>
      <c r="T76" s="203" t="str">
        <f>IFERROR(INDEX(Расходка[Наименование расходного материала],MATCH(Расходка[[#This Row],[№]],Поиск_расходки[Индекс3],0)),"")</f>
        <v/>
      </c>
      <c r="U76" s="203" t="str">
        <f>IFERROR(INDEX(Расходка[Наименование расходного материала],MATCH(Расходка[[#This Row],[№]],Поиск_расходки[Индекс4],0)),"")</f>
        <v/>
      </c>
      <c r="V76" s="203" t="str">
        <f>IFERROR(INDEX(Расходка[Наименование расходного материала],MATCH(Расходка[[#This Row],[№]],Поиск_расходки[Индекс5],0)),"")</f>
        <v/>
      </c>
      <c r="W76" s="203" t="str">
        <f>IFERROR(INDEX(Расходка[Наименование расходного материала],MATCH(Расходка[[#This Row],[№]],Поиск_расходки[Индекс6],0)),"")</f>
        <v/>
      </c>
      <c r="X76" s="203" t="str">
        <f>IFERROR(INDEX(Расходка[Наименование расходного материала],MATCH(Расходка[[#This Row],[№]],Поиск_расходки[Индекс7],0)),"")</f>
        <v/>
      </c>
      <c r="Y76" s="203" t="str">
        <f>IFERROR(INDEX(Расходка[Наименование расходного материала],MATCH(Расходка[[#This Row],[№]],Поиск_расходки[Индекс8],0)),"")</f>
        <v/>
      </c>
      <c r="Z76" s="203" t="str">
        <f>IFERROR(INDEX(Расходка[Наименование расходного материала],MATCH(Расходка[[#This Row],[№]],Поиск_расходки[Индекс9],0)),"")</f>
        <v/>
      </c>
      <c r="AA76" s="203" t="str">
        <f>IFERROR(INDEX(Расходка[Наименование расходного материала],MATCH(Расходка[[#This Row],[№]],Поиск_расходки[Индекс10],0)),"")</f>
        <v/>
      </c>
      <c r="AB76" s="203" t="str">
        <f>IFERROR(INDEX(Расходка[Наименование расходного материала],MATCH(Расходка[[#This Row],[№]],Поиск_расходки[Индекс11],0)),"")</f>
        <v/>
      </c>
      <c r="AC76" s="203" t="str">
        <f>IFERROR(INDEX(Расходка[Наименование расходного материала],MATCH(Расходка[[#This Row],[№]],Поиск_расходки[Индекс12],0)),"")</f>
        <v/>
      </c>
      <c r="AD76" s="203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474</v>
      </c>
    </row>
    <row r="77" spans="1:33">
      <c r="E77" s="202">
        <f>IF(ISNUMBER(SEARCH('Карта учёта'!$B$13,Расходка[[#This Row],[Наименование расходного материала]])),MAX($E$1:E76)+1,0)</f>
        <v>0</v>
      </c>
      <c r="F77" s="202">
        <f>IF(ISNUMBER(SEARCH('Карта учёта'!$B$14,Расходка[[#This Row],[Наименование расходного материала]])),MAX($F$1:F76)+1,0)</f>
        <v>0</v>
      </c>
      <c r="G77" s="202">
        <f>IF(ISNUMBER(SEARCH('Карта учёта'!$B$15,Расходка[[#This Row],[Наименование расходного материала]])),MAX($G$1:G76)+1,0)</f>
        <v>0</v>
      </c>
      <c r="H77" s="202">
        <f>IF(ISNUMBER(SEARCH('Карта учёта'!$B$16,Расходка[[#This Row],[Наименование расходного материала]])),MAX($H$1:H76)+1,0)</f>
        <v>0</v>
      </c>
      <c r="I77" s="202">
        <f>IF(ISNUMBER(SEARCH('Карта учёта'!$B$17,Расходка[[#This Row],[Наименование расходного материала]])),MAX($I$1:I76)+1,0)</f>
        <v>0</v>
      </c>
      <c r="J77" s="202">
        <f>IF(ISNUMBER(SEARCH('Карта учёта'!$B$18,Расходка[[#This Row],[Наименование расходного материала]])),MAX($J$1:J76)+1,0)</f>
        <v>0</v>
      </c>
      <c r="K77" s="202">
        <f>IF(ISNUMBER(SEARCH('Карта учёта'!$B$19,Расходка[[#This Row],[Наименование расходного материала]])),MAX($K$1:K76)+1,0)</f>
        <v>0</v>
      </c>
      <c r="L77" s="202">
        <f>IF(ISNUMBER(SEARCH('Карта учёта'!$B$20,Расходка[[#This Row],[Наименование расходного материала]])),MAX($L$1:L76)+1,0)</f>
        <v>0</v>
      </c>
      <c r="M77" s="202">
        <f>IF(ISNUMBER(SEARCH('Карта учёта'!$B$21,Расходка[[#This Row],[Наименование расходного материала]])),MAX($M$1:M76)+1,0)</f>
        <v>0</v>
      </c>
      <c r="N77" s="202">
        <f>IF(ISNUMBER(SEARCH('Карта учёта'!$B$22,Расходка[[#This Row],[Наименование расходного материала]])),MAX($N$1:N76)+1,0)</f>
        <v>0</v>
      </c>
      <c r="O77" s="202">
        <f>IF(ISNUMBER(SEARCH('Карта учёта'!$B$23,Расходка[[#This Row],[Наименование расходного материала]])),MAX($O$1:O76)+1,0)</f>
        <v>0</v>
      </c>
      <c r="P77" s="202">
        <f>IF(ISNUMBER(SEARCH('Карта учёта'!$B$24,Расходка[[#This Row],[Наименование расходного материала]])),MAX($P$1:P76)+1,0)</f>
        <v>0</v>
      </c>
      <c r="Q77" s="202">
        <f>IF(ISNUMBER(SEARCH('Карта учёта'!$B$25,Расходка[[#This Row],[Наименование расходного материала]])),MAX($Q$1:Q76)+1,0)</f>
        <v>0</v>
      </c>
      <c r="R77" s="203" t="str">
        <f>IFERROR(INDEX(Расходка[Наименование расходного материала],MATCH(Расходка[[#This Row],[№]],Поиск_расходки[Индекс1],0)),"")</f>
        <v/>
      </c>
      <c r="S77" s="203" t="str">
        <f>IFERROR(INDEX(Расходка[Наименование расходного материала],MATCH(Расходка[[#This Row],[№]],Поиск_расходки[Индекс2],0)),"")</f>
        <v/>
      </c>
      <c r="T77" s="203" t="str">
        <f>IFERROR(INDEX(Расходка[Наименование расходного материала],MATCH(Расходка[[#This Row],[№]],Поиск_расходки[Индекс3],0)),"")</f>
        <v/>
      </c>
      <c r="U77" s="203" t="str">
        <f>IFERROR(INDEX(Расходка[Наименование расходного материала],MATCH(Расходка[[#This Row],[№]],Поиск_расходки[Индекс4],0)),"")</f>
        <v/>
      </c>
      <c r="V77" s="203" t="str">
        <f>IFERROR(INDEX(Расходка[Наименование расходного материала],MATCH(Расходка[[#This Row],[№]],Поиск_расходки[Индекс5],0)),"")</f>
        <v/>
      </c>
      <c r="W77" s="203" t="str">
        <f>IFERROR(INDEX(Расходка[Наименование расходного материала],MATCH(Расходка[[#This Row],[№]],Поиск_расходки[Индекс6],0)),"")</f>
        <v/>
      </c>
      <c r="X77" s="203" t="str">
        <f>IFERROR(INDEX(Расходка[Наименование расходного материала],MATCH(Расходка[[#This Row],[№]],Поиск_расходки[Индекс7],0)),"")</f>
        <v/>
      </c>
      <c r="Y77" s="203" t="str">
        <f>IFERROR(INDEX(Расходка[Наименование расходного материала],MATCH(Расходка[[#This Row],[№]],Поиск_расходки[Индекс8],0)),"")</f>
        <v/>
      </c>
      <c r="Z77" s="203" t="str">
        <f>IFERROR(INDEX(Расходка[Наименование расходного материала],MATCH(Расходка[[#This Row],[№]],Поиск_расходки[Индекс9],0)),"")</f>
        <v/>
      </c>
      <c r="AA77" s="203" t="str">
        <f>IFERROR(INDEX(Расходка[Наименование расходного материала],MATCH(Расходка[[#This Row],[№]],Поиск_расходки[Индекс10],0)),"")</f>
        <v/>
      </c>
      <c r="AB77" s="203" t="str">
        <f>IFERROR(INDEX(Расходка[Наименование расходного материала],MATCH(Расходка[[#This Row],[№]],Поиск_расходки[Индекс11],0)),"")</f>
        <v/>
      </c>
      <c r="AC77" s="203" t="str">
        <f>IFERROR(INDEX(Расходка[Наименование расходного материала],MATCH(Расходка[[#This Row],[№]],Поиск_расходки[Индекс12],0)),"")</f>
        <v/>
      </c>
      <c r="AD77" s="203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475</v>
      </c>
    </row>
    <row r="78" spans="1:33">
      <c r="E78" s="202">
        <f>IF(ISNUMBER(SEARCH('Карта учёта'!$B$13,Расходка[[#This Row],[Наименование расходного материала]])),MAX($E$1:E77)+1,0)</f>
        <v>0</v>
      </c>
      <c r="F78" s="202">
        <f>IF(ISNUMBER(SEARCH('Карта учёта'!$B$14,Расходка[[#This Row],[Наименование расходного материала]])),MAX($F$1:F77)+1,0)</f>
        <v>0</v>
      </c>
      <c r="G78" s="202">
        <f>IF(ISNUMBER(SEARCH('Карта учёта'!$B$15,Расходка[[#This Row],[Наименование расходного материала]])),MAX($G$1:G77)+1,0)</f>
        <v>0</v>
      </c>
      <c r="H78" s="202">
        <f>IF(ISNUMBER(SEARCH('Карта учёта'!$B$16,Расходка[[#This Row],[Наименование расходного материала]])),MAX($H$1:H77)+1,0)</f>
        <v>0</v>
      </c>
      <c r="I78" s="202">
        <f>IF(ISNUMBER(SEARCH('Карта учёта'!$B$17,Расходка[[#This Row],[Наименование расходного материала]])),MAX($I$1:I77)+1,0)</f>
        <v>0</v>
      </c>
      <c r="J78" s="202">
        <f>IF(ISNUMBER(SEARCH('Карта учёта'!$B$18,Расходка[[#This Row],[Наименование расходного материала]])),MAX($J$1:J77)+1,0)</f>
        <v>0</v>
      </c>
      <c r="K78" s="202">
        <f>IF(ISNUMBER(SEARCH('Карта учёта'!$B$19,Расходка[[#This Row],[Наименование расходного материала]])),MAX($K$1:K77)+1,0)</f>
        <v>0</v>
      </c>
      <c r="L78" s="202">
        <f>IF(ISNUMBER(SEARCH('Карта учёта'!$B$20,Расходка[[#This Row],[Наименование расходного материала]])),MAX($L$1:L77)+1,0)</f>
        <v>0</v>
      </c>
      <c r="M78" s="202">
        <f>IF(ISNUMBER(SEARCH('Карта учёта'!$B$21,Расходка[[#This Row],[Наименование расходного материала]])),MAX($M$1:M77)+1,0)</f>
        <v>0</v>
      </c>
      <c r="N78" s="202">
        <f>IF(ISNUMBER(SEARCH('Карта учёта'!$B$22,Расходка[[#This Row],[Наименование расходного материала]])),MAX($N$1:N77)+1,0)</f>
        <v>0</v>
      </c>
      <c r="O78" s="202">
        <f>IF(ISNUMBER(SEARCH('Карта учёта'!$B$23,Расходка[[#This Row],[Наименование расходного материала]])),MAX($O$1:O77)+1,0)</f>
        <v>0</v>
      </c>
      <c r="P78" s="202">
        <f>IF(ISNUMBER(SEARCH('Карта учёта'!$B$24,Расходка[[#This Row],[Наименование расходного материала]])),MAX($P$1:P77)+1,0)</f>
        <v>0</v>
      </c>
      <c r="Q78" s="202">
        <f>IF(ISNUMBER(SEARCH('Карта учёта'!$B$25,Расходка[[#This Row],[Наименование расходного материала]])),MAX($Q$1:Q77)+1,0)</f>
        <v>0</v>
      </c>
      <c r="R78" s="203" t="str">
        <f>IFERROR(INDEX(Расходка[Наименование расходного материала],MATCH(Расходка[[#This Row],[№]],Поиск_расходки[Индекс1],0)),"")</f>
        <v/>
      </c>
      <c r="S78" s="203" t="str">
        <f>IFERROR(INDEX(Расходка[Наименование расходного материала],MATCH(Расходка[[#This Row],[№]],Поиск_расходки[Индекс2],0)),"")</f>
        <v/>
      </c>
      <c r="T78" s="203" t="str">
        <f>IFERROR(INDEX(Расходка[Наименование расходного материала],MATCH(Расходка[[#This Row],[№]],Поиск_расходки[Индекс3],0)),"")</f>
        <v/>
      </c>
      <c r="U78" s="203" t="str">
        <f>IFERROR(INDEX(Расходка[Наименование расходного материала],MATCH(Расходка[[#This Row],[№]],Поиск_расходки[Индекс4],0)),"")</f>
        <v/>
      </c>
      <c r="V78" s="203" t="str">
        <f>IFERROR(INDEX(Расходка[Наименование расходного материала],MATCH(Расходка[[#This Row],[№]],Поиск_расходки[Индекс5],0)),"")</f>
        <v/>
      </c>
      <c r="W78" s="203" t="str">
        <f>IFERROR(INDEX(Расходка[Наименование расходного материала],MATCH(Расходка[[#This Row],[№]],Поиск_расходки[Индекс6],0)),"")</f>
        <v/>
      </c>
      <c r="X78" s="203" t="str">
        <f>IFERROR(INDEX(Расходка[Наименование расходного материала],MATCH(Расходка[[#This Row],[№]],Поиск_расходки[Индекс7],0)),"")</f>
        <v/>
      </c>
      <c r="Y78" s="203" t="str">
        <f>IFERROR(INDEX(Расходка[Наименование расходного материала],MATCH(Расходка[[#This Row],[№]],Поиск_расходки[Индекс8],0)),"")</f>
        <v/>
      </c>
      <c r="Z78" s="203" t="str">
        <f>IFERROR(INDEX(Расходка[Наименование расходного материала],MATCH(Расходка[[#This Row],[№]],Поиск_расходки[Индекс9],0)),"")</f>
        <v/>
      </c>
      <c r="AA78" s="203" t="str">
        <f>IFERROR(INDEX(Расходка[Наименование расходного материала],MATCH(Расходка[[#This Row],[№]],Поиск_расходки[Индекс10],0)),"")</f>
        <v/>
      </c>
      <c r="AB78" s="203" t="str">
        <f>IFERROR(INDEX(Расходка[Наименование расходного материала],MATCH(Расходка[[#This Row],[№]],Поиск_расходки[Индекс11],0)),"")</f>
        <v/>
      </c>
      <c r="AC78" s="203" t="str">
        <f>IFERROR(INDEX(Расходка[Наименование расходного материала],MATCH(Расходка[[#This Row],[№]],Поиск_расходки[Индекс12],0)),"")</f>
        <v/>
      </c>
      <c r="AD78" s="203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476</v>
      </c>
    </row>
    <row r="79" spans="1:33">
      <c r="AF79" s="4" t="s">
        <v>6</v>
      </c>
      <c r="AG79" s="4" t="s">
        <v>477</v>
      </c>
    </row>
    <row r="80" spans="1:33">
      <c r="AF80" s="4" t="s">
        <v>6</v>
      </c>
      <c r="AG80" s="4" t="s">
        <v>478</v>
      </c>
    </row>
    <row r="81" spans="32:33">
      <c r="AF81" s="4" t="s">
        <v>6</v>
      </c>
      <c r="AG81" s="4" t="s">
        <v>479</v>
      </c>
    </row>
    <row r="82" spans="32:33">
      <c r="AF82" s="4" t="s">
        <v>6</v>
      </c>
      <c r="AG82" s="4" t="s">
        <v>480</v>
      </c>
    </row>
    <row r="83" spans="32:33">
      <c r="AF83" s="4" t="s">
        <v>6</v>
      </c>
      <c r="AG83" s="4" t="s">
        <v>481</v>
      </c>
    </row>
    <row r="84" spans="32:33">
      <c r="AF84" s="4" t="s">
        <v>6</v>
      </c>
      <c r="AG84" s="4" t="s">
        <v>432</v>
      </c>
    </row>
    <row r="85" spans="32:33">
      <c r="AF85" s="4" t="s">
        <v>6</v>
      </c>
      <c r="AG85" s="4" t="s">
        <v>433</v>
      </c>
    </row>
    <row r="86" spans="32:33">
      <c r="AF86" s="4" t="s">
        <v>6</v>
      </c>
      <c r="AG86" s="4" t="s">
        <v>482</v>
      </c>
    </row>
    <row r="87" spans="32:33">
      <c r="AF87" s="4" t="s">
        <v>6</v>
      </c>
      <c r="AG87" s="4" t="s">
        <v>483</v>
      </c>
    </row>
    <row r="88" spans="32:33">
      <c r="AF88" s="4" t="s">
        <v>6</v>
      </c>
      <c r="AG88" s="4" t="s">
        <v>484</v>
      </c>
    </row>
    <row r="89" spans="32:33">
      <c r="AF89" s="4" t="s">
        <v>6</v>
      </c>
      <c r="AG89" s="4" t="s">
        <v>485</v>
      </c>
    </row>
    <row r="90" spans="32:33">
      <c r="AF90" s="4" t="s">
        <v>6</v>
      </c>
      <c r="AG90" s="4" t="s">
        <v>486</v>
      </c>
    </row>
    <row r="91" spans="32:33">
      <c r="AF91" s="4" t="s">
        <v>6</v>
      </c>
      <c r="AG91" s="4" t="s">
        <v>487</v>
      </c>
    </row>
    <row r="92" spans="32:33">
      <c r="AF92" s="4" t="s">
        <v>6</v>
      </c>
      <c r="AG92" s="4" t="s">
        <v>488</v>
      </c>
    </row>
    <row r="93" spans="32:33">
      <c r="AF93" s="4" t="s">
        <v>6</v>
      </c>
      <c r="AG93" s="4" t="s">
        <v>489</v>
      </c>
    </row>
    <row r="94" spans="32:33">
      <c r="AF94" s="4" t="s">
        <v>6</v>
      </c>
      <c r="AG94" s="4" t="s">
        <v>436</v>
      </c>
    </row>
    <row r="95" spans="32:33">
      <c r="AF95" s="4" t="s">
        <v>6</v>
      </c>
      <c r="AG95" s="4" t="s">
        <v>437</v>
      </c>
    </row>
    <row r="96" spans="32:33">
      <c r="AF96" s="4" t="s">
        <v>6</v>
      </c>
      <c r="AG96" s="4" t="s">
        <v>490</v>
      </c>
    </row>
    <row r="97" spans="32:33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515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511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386</v>
      </c>
    </row>
    <row r="2" spans="1:1">
      <c r="A2" t="s">
        <v>383</v>
      </c>
    </row>
    <row r="3" spans="1:1">
      <c r="A3" t="s">
        <v>387</v>
      </c>
    </row>
    <row r="4" spans="1:1">
      <c r="A4" t="s">
        <v>388</v>
      </c>
    </row>
    <row r="5" spans="1:1">
      <c r="A5" t="s">
        <v>384</v>
      </c>
    </row>
    <row r="6" spans="1:1">
      <c r="A6" t="s">
        <v>385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2024-01-18T09:09:26Z</cp:lastPrinted>
  <dcterms:created xsi:type="dcterms:W3CDTF">2015-06-05T18:19:34Z</dcterms:created>
  <dcterms:modified xsi:type="dcterms:W3CDTF">2024-01-18T09:11:40Z</dcterms:modified>
</cp:coreProperties>
</file>