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3" i="1"/>
  <c r="F74" i="1"/>
  <c r="F75" i="1"/>
  <c r="F76" i="1"/>
  <c r="F77" i="1"/>
  <c r="F78" i="1"/>
  <c r="G73" i="1"/>
  <c r="G74" i="1"/>
  <c r="G75" i="1"/>
  <c r="G76" i="1"/>
  <c r="G77" i="1"/>
  <c r="G78" i="1"/>
  <c r="H73" i="1"/>
  <c r="H74" i="1"/>
  <c r="H75" i="1"/>
  <c r="H76" i="1"/>
  <c r="H77" i="1"/>
  <c r="H78" i="1"/>
  <c r="I73" i="1"/>
  <c r="I74" i="1"/>
  <c r="I75" i="1"/>
  <c r="I76" i="1"/>
  <c r="I77" i="1"/>
  <c r="I78" i="1"/>
  <c r="J73" i="1"/>
  <c r="J74" i="1"/>
  <c r="J75" i="1"/>
  <c r="J76" i="1"/>
  <c r="J77" i="1"/>
  <c r="J78" i="1"/>
  <c r="K73" i="1"/>
  <c r="K74" i="1"/>
  <c r="K75" i="1"/>
  <c r="K76" i="1"/>
  <c r="K77" i="1"/>
  <c r="K78" i="1"/>
  <c r="L73" i="1"/>
  <c r="L74" i="1"/>
  <c r="L75" i="1"/>
  <c r="L76" i="1"/>
  <c r="L77" i="1"/>
  <c r="L78" i="1"/>
  <c r="M73" i="1"/>
  <c r="M74" i="1"/>
  <c r="M75" i="1"/>
  <c r="M76" i="1"/>
  <c r="M77" i="1"/>
  <c r="M78" i="1"/>
  <c r="N73" i="1"/>
  <c r="N74" i="1"/>
  <c r="N75" i="1"/>
  <c r="N76" i="1"/>
  <c r="N77" i="1"/>
  <c r="N78" i="1"/>
  <c r="O73" i="1"/>
  <c r="O74" i="1"/>
  <c r="O75" i="1"/>
  <c r="O76" i="1"/>
  <c r="O77" i="1"/>
  <c r="O78" i="1"/>
  <c r="P73" i="1"/>
  <c r="P74" i="1"/>
  <c r="P75" i="1"/>
  <c r="P76" i="1"/>
  <c r="P77" i="1"/>
  <c r="P78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P72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O72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Q72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I71" i="1" s="1"/>
  <c r="I72" i="1" s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68" i="1" l="1"/>
  <c r="V59" i="1"/>
  <c r="V44" i="1"/>
  <c r="V53" i="1"/>
  <c r="V51" i="1"/>
  <c r="V41" i="1"/>
  <c r="V39" i="1"/>
  <c r="V56" i="1"/>
  <c r="W47" i="1"/>
  <c r="J71" i="1"/>
  <c r="J72" i="1" s="1"/>
  <c r="F70" i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71" i="1" l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72" i="1" l="1"/>
  <c r="S72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5" i="1"/>
  <c r="S35" i="1"/>
  <c r="S11" i="1"/>
  <c r="S12" i="1"/>
  <c r="S31" i="1"/>
  <c r="S8" i="1"/>
  <c r="S29" i="1"/>
  <c r="S10" i="1"/>
  <c r="S30" i="1"/>
  <c r="S28" i="1" l="1"/>
  <c r="S20" i="1"/>
  <c r="S15" i="1"/>
  <c r="S13" i="1"/>
  <c r="S36" i="1"/>
  <c r="S25" i="1"/>
  <c r="S21" i="1"/>
  <c r="S6" i="1"/>
  <c r="S3" i="1"/>
  <c r="S4" i="1"/>
  <c r="S70" i="1"/>
  <c r="S62" i="1"/>
  <c r="S46" i="1"/>
  <c r="S49" i="1"/>
  <c r="S68" i="1"/>
  <c r="S59" i="1"/>
  <c r="S43" i="1"/>
  <c r="S44" i="1"/>
  <c r="S60" i="1"/>
  <c r="S64" i="1"/>
  <c r="S58" i="1"/>
  <c r="S40" i="1"/>
  <c r="S63" i="1"/>
  <c r="S53" i="1"/>
  <c r="S54" i="1"/>
  <c r="S57" i="1"/>
  <c r="S47" i="1"/>
  <c r="S42" i="1"/>
  <c r="S56" i="1"/>
  <c r="S50" i="1"/>
  <c r="S51" i="1"/>
  <c r="S69" i="1"/>
  <c r="S39" i="1"/>
  <c r="S66" i="1"/>
  <c r="S61" i="1"/>
  <c r="S67" i="1"/>
  <c r="S45" i="1"/>
  <c r="S52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71" i="1"/>
  <c r="S55" i="1"/>
  <c r="S48" i="1"/>
  <c r="S41" i="1"/>
  <c r="S65" i="1"/>
  <c r="K68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K72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G72" i="1" s="1"/>
  <c r="AA70" i="1"/>
  <c r="M56" i="1"/>
  <c r="M57" i="1" s="1"/>
  <c r="L54" i="1"/>
  <c r="AA31" i="1" l="1"/>
  <c r="N71" i="1"/>
  <c r="N7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L72" i="1" s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l="1"/>
  <c r="M71" i="1"/>
  <c r="M7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<sst xmlns="http://schemas.openxmlformats.org/spreadsheetml/2006/main" count="878" uniqueCount="531">
  <si>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</si>
  <si>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</si>
  <si>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</si>
  <si>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</si>
  <si>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</si>
  <si>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</si>
  <si>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</si>
  <si>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</si>
  <si>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</si>
  <si>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</si>
  <si>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</si>
  <si>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</si>
  <si>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</si>
  <si>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</si>
  <si>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</si>
  <si>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</si>
  <si>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</si>
  <si>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</si>
  <si>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</si>
  <si>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</si>
  <si>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</si>
  <si>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</si>
  <si>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</si>
  <si>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</si>
  <si>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</si>
  <si>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</si>
  <si>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</si>
  <si>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</si>
  <si>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</si>
  <si>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</si>
  <si>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</si>
  <si>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</si>
  <si>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</si>
  <si>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</si>
  <si>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</si>
  <si>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</si>
  <si>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</si>
  <si>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</si>
  <si>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</si>
  <si>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</si>
  <si>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</si>
  <si>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</si>
  <si>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</si>
  <si>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</si>
  <si>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</si>
  <si>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</si>
  <si>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</si>
  <si>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</si>
  <si>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</si>
  <si>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</si>
  <si>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</si>
  <si>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</si>
  <si>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</si>
  <si>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</si>
  <si>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</si>
  <si>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</si>
  <si>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</si>
  <si>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</si>
  <si>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</si>
  <si>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</si>
  <si>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</si>
  <si>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</si>
  <si>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</si>
  <si>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</si>
  <si>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</si>
  <si>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</si>
  <si>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</si>
  <si>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</si>
  <si>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</si>
  <si>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</si>
  <si>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</si>
  <si>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</si>
  <si>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</si>
  <si>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</si>
  <si>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</si>
  <si>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</si>
  <si>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</si>
  <si>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</si>
  <si>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</si>
  <si>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</si>
  <si>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</si>
  <si>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</si>
  <si>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</si>
  <si>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</si>
  <si>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</si>
  <si>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</si>
  <si>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</si>
  <si>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</si>
  <si>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</si>
  <si>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</si>
  <si>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</si>
  <si>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</si>
  <si>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</si>
  <si>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</si>
  <si>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</si>
  <si>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</si>
  <si>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</si>
  <si>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</si>
  <si>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</si>
  <si>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</si>
  <si>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</si>
  <si>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</si>
  <si>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</si>
  <si>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</si>
  <si>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</si>
  <si>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</si>
  <si>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</si>
  <si>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</si>
  <si>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</si>
  <si>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</si>
  <si>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</si>
  <si>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</si>
  <si>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</si>
  <si>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</si>
  <si>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</si>
  <si>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</si>
  <si>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</si>
  <si>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</si>
  <si>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</si>
  <si>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</si>
  <si>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</si>
  <si>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</si>
  <si>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</si>
  <si>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</si>
  <si>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</si>
  <si>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</si>
  <si>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</si>
  <si>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</si>
  <si>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</si>
  <si>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</si>
  <si>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</si>
  <si>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</si>
  <si>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</si>
  <si>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</si>
  <si>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</si>
  <si>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</si>
  <si>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</si>
  <si>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</si>
  <si>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</si>
  <si>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</si>
  <si>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</si>
  <si>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</si>
  <si>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</si>
  <si>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</si>
  <si>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</si>
  <si>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</si>
  <si>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</si>
  <si>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</si>
  <si>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</si>
  <si>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</si>
  <si>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</si>
  <si>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</si>
  <si>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</si>
  <si>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</si>
  <si>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</si>
  <si>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</si>
  <si>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</si>
  <si>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</si>
  <si>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</si>
  <si>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</si>
  <si>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</si>
  <si>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</si>
  <si>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</si>
  <si>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</si>
  <si>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</si>
  <si>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</si>
  <si>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</si>
  <si>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</si>
  <si>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</si>
  <si>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</si>
  <si>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</si>
  <si>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</si>
  <si>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</si>
  <si>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</si>
  <si>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</si>
  <si>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</si>
  <si>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</si>
  <si>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</si>
  <si>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</si>
  <si>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</si>
  <si>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</si>
  <si>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</si>
  <si>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</si>
  <si>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</si>
  <si>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</si>
  <si>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</si>
  <si>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</si>
  <si>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</si>
  <si>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</si>
  <si>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</si>
  <si>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</si>
  <si>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</si>
  <si>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</si>
  <si>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</si>
  <si>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</si>
  <si>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</si>
  <si>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</si>
  <si>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</si>
  <si>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</si>
  <si>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</si>
  <si>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</si>
  <si>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</si>
  <si>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</si>
  <si>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</si>
  <si>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</si>
  <si>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</si>
  <si>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</si>
  <si>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</si>
  <si>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</si>
  <si>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</si>
  <si>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</si>
  <si>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</si>
  <si>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</si>
  <si>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</si>
  <si>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</si>
  <si>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</si>
  <si>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</si>
  <si>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</si>
  <si>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</si>
  <si>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</si>
  <si>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</si>
  <si>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</si>
  <si>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</si>
  <si>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</si>
  <si>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</si>
  <si>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</si>
  <si>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</si>
  <si>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</si>
  <si>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</si>
  <si>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</si>
  <si>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</si>
  <si>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</si>
  <si>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</si>
  <si>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</si>
  <si>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</si>
  <si>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</si>
  <si>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</si>
  <si>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</si>
  <si>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</si>
  <si>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</si>
  <si>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</si>
  <si>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</si>
  <si>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</si>
  <si>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</si>
  <si>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</si>
  <si>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</si>
  <si>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</si>
  <si>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</si>
  <si>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</si>
  <si>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</si>
  <si>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</si>
  <si>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</si>
  <si>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</si>
  <si>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</si>
  <si>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</si>
  <si>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</si>
  <si>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</si>
  <si>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</si>
  <si>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</si>
  <si>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</si>
  <si>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</si>
  <si>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</si>
  <si>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</si>
  <si>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</si>
  <si>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</si>
  <si>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</si>
  <si>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</si>
  <si>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</si>
  <si>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</si>
  <si>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</si>
  <si>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</si>
  <si>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</si>
  <si>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</si>
  <si>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</si>
  <si>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</si>
  <si>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</si>
  <si>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</si>
  <si>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</si>
  <si>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</si>
  <si>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</si>
  <si>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</si>
  <si>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</si>
  <si>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</si>
  <si>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</si>
  <si>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</si>
  <si>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</si>
  <si>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</si>
  <si>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</si>
  <si>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</si>
  <si>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</si>
  <si>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</si>
  <si>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</si>
  <si>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</si>
  <si>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</si>
  <si>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</si>
  <si>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</si>
  <si>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</si>
  <si>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</si>
  <si>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</si>
  <si>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</si>
  <si>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</si>
  <si>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</si>
  <si>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</si>
  <si>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</si>
  <si>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</si>
  <si>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</si>
  <si>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</si>
  <si>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</si>
  <si>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</si>
  <si>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</si>
  <si>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</si>
  <si>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</si>
  <si>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</si>
  <si>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</si>
  <si>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</si>
  <si>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</si>
  <si>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</si>
  <si>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</si>
  <si>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</si>
  <si>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</si>
  <si>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</si>
  <si>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</si>
  <si>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</si>
  <si>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</si>
  <si>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</si>
  <si>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</si>
  <si>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</si>
  <si>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</si>
  <si>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</si>
  <si>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</si>
  <si>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</si>
  <si>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</si>
  <si>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</si>
  <si>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</si>
  <si>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</si>
  <si>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</si>
  <si>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</si>
  <si>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</si>
  <si>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</si>
  <si>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</si>
  <si>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</si>
  <si>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</si>
  <si>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</si>
  <si>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</si>
  <si>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</si>
  <si>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</si>
  <si>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</si>
  <si>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</si>
  <si>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</si>
  <si>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</si>
  <si>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</si>
  <si>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</si>
  <si>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</si>
  <si>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</si>
  <si>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</si>
  <si>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</si>
  <si>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</si>
  <si>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</si>
  <si>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</si>
  <si>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</si>
  <si>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</si>
  <si>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</si>
  <si>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</si>
  <si>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</si>
  <si>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</si>
  <si>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</si>
  <si>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</si>
  <si>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</si>
  <si>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</si>
  <si>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</si>
  <si>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</si>
  <si>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</si>
  <si>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</si>
  <si>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</si>
  <si>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</si>
  <si>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</si>
  <si>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</si>
  <si>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</si>
  <si>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</si>
  <si>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</si>
  <si>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</si>
  <si>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</si>
  <si>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</si>
  <si>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</si>
  <si>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</si>
  <si>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</si>
  <si>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</si>
  <si>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</si>
  <si>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</si>
  <si>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</si>
  <si>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</si>
  <si>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</si>
  <si>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</si>
  <si>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</si>
  <si>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</si>
  <si>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</si>
  <si>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</si>
  <si>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</si>
  <si>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</si>
  <si>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</si>
  <si>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</si>
  <si>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</si>
  <si>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</si>
  <si>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</si>
  <si>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</si>
  <si>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</si>
  <si>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</si>
  <si>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</si>
  <si>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</si>
  <si>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</si>
  <si>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</si>
  <si>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</si>
  <si>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</si>
  <si>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</si>
  <si>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</si>
  <si>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</si>
  <si>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</si>
  <si>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</si>
  <si>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</si>
  <si>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</si>
  <si>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</si>
  <si>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</si>
  <si>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</si>
  <si>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</si>
  <si>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</si>
  <si>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</si>
  <si>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</si>
  <si>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</si>
  <si>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</si>
  <si>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</si>
  <si>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</si>
  <si>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</si>
  <si>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</si>
  <si>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</si>
  <si>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</si>
  <si>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</si>
  <si>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</si>
  <si>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</si>
  <si>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</si>
  <si>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</si>
  <si>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</si>
  <si>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</si>
  <si>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</si>
  <si>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</si>
  <si>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</si>
  <si>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</si>
  <si>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</si>
  <si>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</si>
  <si>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</si>
  <si>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</si>
  <si>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</si>
  <si>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</si>
  <si>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</si>
  <si>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</si>
  <si>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</si>
  <si>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</si>
  <si>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</si>
  <si>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</si>
  <si>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</si>
  <si>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</si>
  <si>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</si>
  <si>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</si>
  <si>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</si>
  <si>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</si>
  <si>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</si>
  <si>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</si>
  <si>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</si>
  <si>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</si>
  <si>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</si>
  <si>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</si>
  <si>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</si>
  <si>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</si>
  <si>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</si>
  <si>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</si>
  <si>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</si>
  <si>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</si>
  <si>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</si>
  <si>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</si>
  <si>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</si>
  <si>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</si>
  <si>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</si>
  <si>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</si>
  <si>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</si>
  <si>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</si>
  <si>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</si>
  <si>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</si>
  <si>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</si>
  <si>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</si>
  <si>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</si>
  <si>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</si>
  <si>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</si>
  <si>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</si>
  <si>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</si>
  <si>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</si>
  <si>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</si>
  <si>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</si>
  <si>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</si>
  <si>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</si>
  <si>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</si>
  <si>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</si>
  <si>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</si>
  <si>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</si>
  <si>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</si>
  <si>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</si>
  <si>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</si>
  <si>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</si>
  <si>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</si>
  <si>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</si>
  <si>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</si>
  <si>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</si>
  <si>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</si>
  <si>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</si>
  <si>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</si>
  <si>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</si>
  <si>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</si>
  <si>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</si>
  <si>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</si>
  <si>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</si>
  <si>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</si>
  <si>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</si>
  <si>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</si>
  <si>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Pilot 150</t>
  </si>
  <si>
    <t>Pilot</t>
  </si>
  <si>
    <t>проходим,контуры ровные</t>
  </si>
  <si>
    <t xml:space="preserve">проходим, контуры ровные.  Антеградный кровоток  TIMI III. </t>
  </si>
  <si>
    <t>07:42</t>
  </si>
  <si>
    <t>Коробков Е.Н.</t>
  </si>
  <si>
    <r>
      <t>выраженный кальциноз проксимального и среднего сегмента.  Пролонгированный стеноз на протяжении проксимального и среднего сегмента 70%, стеноз устья с переходом на проксимальную треть ДВ 1 70% . Антеградный кровоток TIMI III.</t>
    </r>
    <r>
      <rPr>
        <b/>
        <sz val="11"/>
        <color theme="1"/>
        <rFont val="Arial Narrow"/>
        <family val="2"/>
        <charset val="204"/>
      </rPr>
      <t xml:space="preserve"> ИМА:</t>
    </r>
    <r>
      <rPr>
        <sz val="11"/>
        <color theme="1"/>
        <rFont val="Arial Narrow"/>
        <family val="2"/>
        <charset val="204"/>
      </rPr>
      <t xml:space="preserve"> артерия крупная со стенозом проксимального сегмента не менее 90%. Антеградный кровоток ближе к  TIMI II</t>
    </r>
  </si>
  <si>
    <t xml:space="preserve">Совместно с д/кардиологом: с учетом клинических данных, ЭКГ и КАГ рекомендована ЧТКА ИМА. </t>
  </si>
  <si>
    <t>150 ml</t>
  </si>
  <si>
    <t>Устье ствола ЛКА  оптимально  катетеризировано проводниковым катетером Launcher EBU 3.5 6 Fr. Коронарный проводник  Angioline 0,8 проведен в дистальный сегмент ИМА. Выполнена предилатация субоклюзирующего стеноза ИМА БК Колибри 2.5-15, давлением 12 атм. В зону проксимального сегмента ИМА имплантирован DES Resolute Integrity  3,5-26 мм, давлением 14. Постдилатация и оптимизация стента БК NC Колибри 3.5-15,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ИМА 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</si>
</sst>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2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27" sqref="K27:K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45314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0.95833333333333337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0.96527777777777779</v>
      </c>
      <c r="C10" s="55"/>
      <c r="D10" s="96" t="s">
        <v>173</v>
      </c>
      <c r="E10" s="94"/>
      <c r="F10" s="94"/>
      <c r="G10" s="24" t="s">
        <v>159</v>
      </c>
      <c r="H10" s="26"/>
    </row>
    <row r="11" spans="1:8" ht="18" thickTop="1" thickBot="1">
      <c r="A11" s="89" t="s">
        <v>192</v>
      </c>
      <c r="B11" s="90" t="s">
        <v>526</v>
      </c>
      <c r="C11" s="8"/>
      <c r="D11" s="96" t="s">
        <v>170</v>
      </c>
      <c r="E11" s="94"/>
      <c r="F11" s="94"/>
      <c r="G11" s="24" t="s">
        <v>251</v>
      </c>
      <c r="H11" s="26"/>
    </row>
    <row r="12" spans="1:8" ht="16.5" thickTop="1">
      <c r="A12" s="81" t="s">
        <v>8</v>
      </c>
      <c r="B12" s="82">
        <v>22858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2109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406</v>
      </c>
      <c r="H16" s="168">
        <v>5440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10.336</v>
      </c>
    </row>
    <row r="18" spans="1:8" ht="14.45" customHeight="1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523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524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524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528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204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K32" sqref="K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222</v>
      </c>
      <c r="D8" s="235"/>
      <c r="E8" s="235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45314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0.96527777777777779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0.99305555555555547</v>
      </c>
      <c r="C14" s="12"/>
      <c r="D14" s="96" t="s">
        <v>173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2.7777777777777679E-2</v>
      </c>
      <c r="D15" s="96" t="s">
        <v>170</v>
      </c>
      <c r="E15" s="94"/>
      <c r="F15" s="94"/>
      <c r="G15" s="80" t="str">
        <f>КАГ!G11</f>
        <v>Чесноков С.Л.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Коробков Е.Н.</v>
      </c>
      <c r="C16" s="204">
        <f>LEN(КАГ!B11)</f>
        <v>13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22858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2109</v>
      </c>
      <c r="C19" s="69"/>
      <c r="D19" s="69"/>
      <c r="E19" s="69"/>
      <c r="F19" s="69"/>
      <c r="G19" s="169" t="s">
        <v>402</v>
      </c>
      <c r="H19" s="184" t="str">
        <f>КАГ!H15</f>
        <v>07:42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5440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10.336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530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529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45314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Коробков Е.Н.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22858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61</v>
      </c>
    </row>
    <row r="7" spans="1:4">
      <c r="A7" s="38"/>
      <c r="C7" s="102" t="s">
        <v>12</v>
      </c>
      <c r="D7" s="104">
        <f>КАГ!$B$14</f>
        <v>2109</v>
      </c>
    </row>
    <row r="8" spans="1:4">
      <c r="A8" s="198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>
      <c r="A10" s="199"/>
      <c r="B10" s="31"/>
      <c r="C10" s="153" t="s">
        <v>13</v>
      </c>
      <c r="D10" s="154">
        <f>КАГ!$B$8</f>
        <v>45314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517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401</v>
      </c>
      <c r="C16" s="137" t="s">
        <v>424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377</v>
      </c>
      <c r="C17" s="137" t="s">
        <v>415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473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C2" sqref="C2:C35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2" zoomScaleNormal="100" workbookViewId="0">
      <selection activeCell="AK55" sqref="AK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материала],MATCH(Расходка[[#This Row],[№]],Поиск_расходки[Индекс5],0)),"")</f>
        <v>Колибри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1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1</v>
      </c>
      <c r="I11" s="117">
        <f>IF(ISNUMBER(SEARCH('Карта учёта'!$B$17,Расходка[[#This Row],[Наименование расходного материала]])),MAX($I$1:I10)+1,0)</f>
        <v>2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306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>
      <c r="A21">
        <v>20</v>
      </c>
      <c r="B21" t="s">
        <v>306</v>
      </c>
      <c r="C21" s="1" t="s">
        <v>514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>
      <c r="A22">
        <v>21</v>
      </c>
      <c r="B22" t="s">
        <v>306</v>
      </c>
      <c r="C22" s="1" t="s">
        <v>516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426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>Fielder</v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>Fielder XT-A</v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>Fielder XT-R</v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518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s="1" t="s">
        <v>519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s="1" t="s">
        <v>520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>Intuition</v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>Rinato</v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>Sion</v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>Sion Black</v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>Sion Blue</v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>Thunder</v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415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>Whisper MS</v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443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>Winn 200T</v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444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445</v>
      </c>
    </row>
    <row r="47" spans="1:33">
      <c r="A47">
        <v>46</v>
      </c>
      <c r="B47" t="s">
        <v>3</v>
      </c>
      <c r="C47" t="s">
        <v>517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446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447</v>
      </c>
    </row>
    <row r="49" spans="1:33">
      <c r="A49">
        <v>48</v>
      </c>
      <c r="B49" t="s">
        <v>3</v>
      </c>
      <c r="C49" t="s">
        <v>515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448</v>
      </c>
    </row>
    <row r="50" spans="1:33">
      <c r="A50">
        <v>49</v>
      </c>
      <c r="B50" t="s">
        <v>3</v>
      </c>
      <c r="C50" t="s">
        <v>521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>Pilot 150</v>
      </c>
      <c r="Y50" s="116" t="str">
        <f>IFERROR(INDEX(Расходка[Наименование расходного материала],MATCH(Расходка[[#This Row],[№]],Поиск_расходки[Индекс8],0)),"")</f>
        <v>Pilot 150</v>
      </c>
      <c r="Z50" s="116" t="str">
        <f>IFERROR(INDEX(Расходка[Наименование расходного материала],MATCH(Расходка[[#This Row],[№]],Поиск_расходки[Индекс9],0)),"")</f>
        <v>Pilot 150</v>
      </c>
      <c r="AA50" s="116" t="str">
        <f>IFERROR(INDEX(Расходка[Наименование расходного материала],MATCH(Расходка[[#This Row],[№]],Поиск_расходки[Индекс10],0)),"")</f>
        <v>Pilot 150</v>
      </c>
      <c r="AB50" s="116" t="str">
        <f>IFERROR(INDEX(Расходка[Наименование расходного материала],MATCH(Расходка[[#This Row],[№]],Поиск_расходки[Индекс11],0)),"")</f>
        <v>Pilot 150</v>
      </c>
      <c r="AC50" s="116" t="str">
        <f>IFERROR(INDEX(Расходка[Наименование расходного материала],MATCH(Расходка[[#This Row],[№]],Поиск_расходки[Индекс12],0)),"")</f>
        <v>Pilot 150</v>
      </c>
      <c r="AD50" s="116" t="str">
        <f>IFERROR(INDEX(Расходка[Наименование расходного материала],MATCH(Расходка[[#This Row],[№]],Поиск_расходки[Индекс13],0)),"")</f>
        <v>Pilot 150</v>
      </c>
      <c r="AF50" s="4" t="s">
        <v>6</v>
      </c>
      <c r="AG50" s="4" t="s">
        <v>449</v>
      </c>
    </row>
    <row r="51" spans="1:33">
      <c r="A51">
        <v>50</v>
      </c>
      <c r="B51" t="s">
        <v>3</v>
      </c>
      <c r="C51" t="s">
        <v>522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>Pilot</v>
      </c>
      <c r="Y51" s="116" t="str">
        <f>IFERROR(INDEX(Расходка[Наименование расходного материала],MATCH(Расходка[[#This Row],[№]],Поиск_расходки[Индекс8],0)),"")</f>
        <v>Pilot</v>
      </c>
      <c r="Z51" s="116" t="str">
        <f>IFERROR(INDEX(Расходка[Наименование расходного материала],MATCH(Расходка[[#This Row],[№]],Поиск_расходки[Индекс9],0)),"")</f>
        <v>Pilot</v>
      </c>
      <c r="AA51" s="116" t="str">
        <f>IFERROR(INDEX(Расходка[Наименование расходного материала],MATCH(Расходка[[#This Row],[№]],Поиск_расходки[Индекс10],0)),"")</f>
        <v>Pilot</v>
      </c>
      <c r="AB51" s="116" t="str">
        <f>IFERROR(INDEX(Расходка[Наименование расходного материала],MATCH(Расходка[[#This Row],[№]],Поиск_расходки[Индекс11],0)),"")</f>
        <v>Pilot</v>
      </c>
      <c r="AC51" s="116" t="str">
        <f>IFERROR(INDEX(Расходка[Наименование расходного материала],MATCH(Расходка[[#This Row],[№]],Поиск_расходки[Индекс12],0)),"")</f>
        <v>Pilot</v>
      </c>
      <c r="AD51" s="116" t="str">
        <f>IFERROR(INDEX(Расходка[Наименование расходного материала],MATCH(Расходка[[#This Row],[№]],Поиск_расходки[Индекс13],0)),"")</f>
        <v>Pilot</v>
      </c>
      <c r="AF51" s="4" t="s">
        <v>6</v>
      </c>
      <c r="AG51" s="4" t="s">
        <v>450</v>
      </c>
    </row>
    <row r="52" spans="1:33">
      <c r="A52">
        <v>51</v>
      </c>
      <c r="B52" t="s">
        <v>6</v>
      </c>
      <c r="C52" s="1" t="s">
        <v>278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>BMS, Integtity</v>
      </c>
      <c r="Y52" s="116" t="str">
        <f>IFERROR(INDEX(Расходка[Наименование расходного материала],MATCH(Расходка[[#This Row],[№]],Поиск_расходки[Индекс8],0)),"")</f>
        <v>BMS, Integtity</v>
      </c>
      <c r="Z52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451</v>
      </c>
    </row>
    <row r="53" spans="1:33">
      <c r="A53">
        <v>52</v>
      </c>
      <c r="B53" t="s">
        <v>6</v>
      </c>
      <c r="C53" s="161" t="s">
        <v>346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>DES, Calipso</v>
      </c>
      <c r="Y53" s="116" t="str">
        <f>IFERROR(INDEX(Расходка[Наименование расходного материала],MATCH(Расходка[[#This Row],[№]],Поиск_расходки[Индекс8],0)),"")</f>
        <v>DES, Calipso</v>
      </c>
      <c r="Z53" s="116" t="str">
        <f>IFERROR(INDEX(Расходка[Наименование расходного материала],MATCH(Расходка[[#This Row],[№]],Поиск_расходки[Индекс9],0)),"")</f>
        <v>DES, Calipso</v>
      </c>
      <c r="AA53" s="116" t="str">
        <f>IFERROR(INDEX(Расходка[Наименование расходного материала],MATCH(Расходка[[#This Row],[№]],Поиск_расходки[Индекс10],0)),"")</f>
        <v>DES, Calipso</v>
      </c>
      <c r="AB53" s="116" t="str">
        <f>IFERROR(INDEX(Расходка[Наименование расходного материала],MATCH(Расходка[[#This Row],[№]],Поиск_расходки[Индекс11],0)),"")</f>
        <v>DES, Calipso</v>
      </c>
      <c r="AC53" s="116" t="str">
        <f>IFERROR(INDEX(Расходка[Наименование расходного материала],MATCH(Расходка[[#This Row],[№]],Поиск_расходки[Индекс12],0)),"")</f>
        <v>DES, Calipso</v>
      </c>
      <c r="AD53" s="116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452</v>
      </c>
    </row>
    <row r="54" spans="1:33">
      <c r="A54">
        <v>53</v>
      </c>
      <c r="B54" t="s">
        <v>6</v>
      </c>
      <c r="C54" s="161" t="s">
        <v>345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>DES, NanoMed</v>
      </c>
      <c r="Y54" s="116" t="str">
        <f>IFERROR(INDEX(Расходка[Наименование расходного материала],MATCH(Расходка[[#This Row],[№]],Поиск_расходки[Индекс8],0)),"")</f>
        <v>DES, NanoMed</v>
      </c>
      <c r="Z54" s="116" t="str">
        <f>IFERROR(INDEX(Расходка[Наименование расходного материала],MATCH(Расходка[[#This Row],[№]],Поиск_расходки[Индекс9],0)),"")</f>
        <v>DES, NanoMed</v>
      </c>
      <c r="AA54" s="116" t="str">
        <f>IFERROR(INDEX(Расходка[Наименование расходного материала],MATCH(Расходка[[#This Row],[№]],Поиск_расходки[Индекс10],0)),"")</f>
        <v>DES, NanoMed</v>
      </c>
      <c r="AB54" s="116" t="str">
        <f>IFERROR(INDEX(Расходка[Наименование расходного материала],MATCH(Расходка[[#This Row],[№]],Поиск_расходки[Индекс11],0)),"")</f>
        <v>DES, NanoMed</v>
      </c>
      <c r="AC54" s="116" t="str">
        <f>IFERROR(INDEX(Расходка[Наименование расходного материала],MATCH(Расходка[[#This Row],[№]],Поиск_расходки[Индекс12],0)),"")</f>
        <v>DES, NanoMed</v>
      </c>
      <c r="AD54" s="116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453</v>
      </c>
    </row>
    <row r="55" spans="1:33">
      <c r="A55">
        <v>54</v>
      </c>
      <c r="B55" t="s">
        <v>6</v>
      </c>
      <c r="C55" s="132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1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5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454</v>
      </c>
    </row>
    <row r="56" spans="1:33">
      <c r="A56">
        <v>55</v>
      </c>
      <c r="B56" t="s">
        <v>6</v>
      </c>
      <c r="C56" t="s">
        <v>358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6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455</v>
      </c>
    </row>
    <row r="57" spans="1:33">
      <c r="A57">
        <v>56</v>
      </c>
      <c r="B57" t="s">
        <v>6</v>
      </c>
      <c r="C57" s="165" t="s">
        <v>388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>DES, Firehawk</v>
      </c>
      <c r="Y57" s="116" t="str">
        <f>IFERROR(INDEX(Расходка[Наименование расходного материала],MATCH(Расходка[[#This Row],[№]],Поиск_расходки[Индекс8],0)),"")</f>
        <v>DES, Firehawk</v>
      </c>
      <c r="Z57" s="116" t="str">
        <f>IFERROR(INDEX(Расходка[Наименование расходного материала],MATCH(Расходка[[#This Row],[№]],Поиск_расходки[Индекс9],0)),"")</f>
        <v>DES, Firehawk</v>
      </c>
      <c r="AA57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456</v>
      </c>
    </row>
    <row r="58" spans="1:33">
      <c r="A58">
        <v>57</v>
      </c>
      <c r="B58" t="s">
        <v>6</v>
      </c>
      <c r="C58" t="s">
        <v>387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8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457</v>
      </c>
    </row>
    <row r="59" spans="1:33">
      <c r="A59">
        <v>58</v>
      </c>
      <c r="B59" t="s">
        <v>95</v>
      </c>
      <c r="C59" s="1" t="s">
        <v>325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9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9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9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9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9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9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9" s="4" t="s">
        <v>6</v>
      </c>
      <c r="AG59" s="4" t="s">
        <v>458</v>
      </c>
    </row>
    <row r="60" spans="1:33">
      <c r="A60">
        <v>59</v>
      </c>
      <c r="B60" t="s">
        <v>95</v>
      </c>
      <c r="C60" s="1" t="s">
        <v>344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60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60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60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60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60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60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351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61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61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352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2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2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326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1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3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461</v>
      </c>
    </row>
    <row r="64" spans="1:33">
      <c r="A64">
        <v>63</v>
      </c>
      <c r="B64" t="s">
        <v>4</v>
      </c>
      <c r="C64" t="s">
        <v>327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4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462</v>
      </c>
    </row>
    <row r="65" spans="1:33">
      <c r="A65">
        <v>64</v>
      </c>
      <c r="B65" t="s">
        <v>4</v>
      </c>
      <c r="C65" t="s">
        <v>328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463</v>
      </c>
    </row>
    <row r="66" spans="1:33">
      <c r="A66">
        <v>65</v>
      </c>
      <c r="B66" t="s">
        <v>4</v>
      </c>
      <c r="C66" t="s">
        <v>329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6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464</v>
      </c>
    </row>
    <row r="67" spans="1:33">
      <c r="A67">
        <v>66</v>
      </c>
      <c r="B67" t="s">
        <v>4</v>
      </c>
      <c r="C67" t="s">
        <v>335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>Launcher 6F JL 4.5</v>
      </c>
      <c r="Y67" s="202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202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465</v>
      </c>
    </row>
    <row r="68" spans="1:33">
      <c r="A68">
        <v>67</v>
      </c>
      <c r="B68" t="s">
        <v>4</v>
      </c>
      <c r="C68" t="s">
        <v>330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>Launcher 6F JR 3.5</v>
      </c>
      <c r="Y68" s="202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202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466</v>
      </c>
    </row>
    <row r="69" spans="1:33">
      <c r="A69">
        <v>68</v>
      </c>
      <c r="B69" t="s">
        <v>4</v>
      </c>
      <c r="C69" t="s">
        <v>331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9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467</v>
      </c>
    </row>
    <row r="70" spans="1:33">
      <c r="A70">
        <v>69</v>
      </c>
      <c r="B70" t="s">
        <v>4</v>
      </c>
      <c r="C70" t="s">
        <v>341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70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468</v>
      </c>
    </row>
    <row r="71" spans="1:33">
      <c r="A71">
        <v>70</v>
      </c>
      <c r="B71" t="s">
        <v>4</v>
      </c>
      <c r="C71" t="s">
        <v>340</v>
      </c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70</v>
      </c>
      <c r="L71" s="201">
        <f>IF(ISNUMBER(SEARCH('Карта учёта'!$B$20,Расходка[[#This Row],[Наименование расходного материала]])),MAX($L$1:L70)+1,0)</f>
        <v>70</v>
      </c>
      <c r="M71" s="201">
        <f>IF(ISNUMBER(SEARCH('Карта учёта'!$B$21,Расходка[[#This Row],[Наименование расходного материала]])),MAX($M$1:M70)+1,0)</f>
        <v>70</v>
      </c>
      <c r="N71" s="201">
        <f>IF(ISNUMBER(SEARCH('Карта учёта'!$B$22,Расходка[[#This Row],[Наименование расходного материала]])),MAX($N$1:N70)+1,0)</f>
        <v>70</v>
      </c>
      <c r="O71" s="201">
        <f>IF(ISNUMBER(SEARCH('Карта учёта'!$B$23,Расходка[[#This Row],[Наименование расходного материала]])),MAX($O$1:O70)+1,0)</f>
        <v>70</v>
      </c>
      <c r="P71" s="201">
        <f>IF(ISNUMBER(SEARCH('Карта учёта'!$B$24,Расходка[[#This Row],[Наименование расходного материала]])),MAX($P$1:P70)+1,0)</f>
        <v>70</v>
      </c>
      <c r="Q71" s="201">
        <f>IF(ISNUMBER(SEARCH('Карта учёта'!$B$25,Расходка[[#This Row],[Наименование расходного материала]])),MAX($Q$1:Q70)+1,0)</f>
        <v>70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71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423</v>
      </c>
    </row>
    <row r="72" spans="1:33">
      <c r="A72">
        <v>71</v>
      </c>
      <c r="B72" t="s">
        <v>301</v>
      </c>
      <c r="C72" s="1" t="s">
        <v>332</v>
      </c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71</v>
      </c>
      <c r="L72" s="201">
        <f>IF(ISNUMBER(SEARCH('Карта учёта'!$B$20,Расходка[[#This Row],[Наименование расходного материала]])),MAX($L$1:L71)+1,0)</f>
        <v>71</v>
      </c>
      <c r="M72" s="201">
        <f>IF(ISNUMBER(SEARCH('Карта учёта'!$B$21,Расходка[[#This Row],[Наименование расходного материала]])),MAX($M$1:M71)+1,0)</f>
        <v>71</v>
      </c>
      <c r="N72" s="201">
        <f>IF(ISNUMBER(SEARCH('Карта учёта'!$B$22,Расходка[[#This Row],[Наименование расходного материала]])),MAX($N$1:N71)+1,0)</f>
        <v>71</v>
      </c>
      <c r="O72" s="201">
        <f>IF(ISNUMBER(SEARCH('Карта учёта'!$B$23,Расходка[[#This Row],[Наименование расходного материала]])),MAX($O$1:O71)+1,0)</f>
        <v>71</v>
      </c>
      <c r="P72" s="201">
        <f>IF(ISNUMBER(SEARCH('Карта учёта'!$B$24,Расходка[[#This Row],[Наименование расходного материала]])),MAX($P$1:P71)+1,0)</f>
        <v>71</v>
      </c>
      <c r="Q72" s="201">
        <f>IF(ISNUMBER(SEARCH('Карта учёта'!$B$25,Расходка[[#This Row],[Наименование расходного материала]])),MAX($Q$1:Q71)+1,0)</f>
        <v>71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2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469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424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470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471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472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473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513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509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2024-01-23T21:04:08Z</cp:lastPrinted>
  <dcterms:created xsi:type="dcterms:W3CDTF">2015-06-05T18:19:34Z</dcterms:created>
  <dcterms:modified xsi:type="dcterms:W3CDTF">2024-01-23T21:04:11Z</dcterms:modified>
</cp:coreProperties>
</file>