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I71" i="1" s="1"/>
  <c r="I72" i="1" s="1"/>
  <c r="H68" i="1"/>
  <c r="H69" i="1" s="1"/>
  <c r="H70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59" i="1"/>
  <c r="V44" i="1"/>
  <c r="V53" i="1"/>
  <c r="V51" i="1"/>
  <c r="V41" i="1"/>
  <c r="V39" i="1"/>
  <c r="V56" i="1"/>
  <c r="W47" i="1"/>
  <c r="J71" i="1"/>
  <c r="J72" i="1" s="1"/>
  <c r="F70" i="1"/>
  <c r="S70" i="1" s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1" i="1"/>
  <c r="S2" i="1"/>
  <c r="S52" i="1"/>
  <c r="S67" i="1"/>
  <c r="S65" i="1"/>
  <c r="S48" i="1"/>
  <c r="S45" i="1"/>
  <c r="S55" i="1"/>
  <c r="S41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72" i="1" l="1"/>
  <c r="S62" i="1"/>
  <c r="S40" i="1"/>
  <c r="S46" i="1"/>
  <c r="S63" i="1"/>
  <c r="S49" i="1"/>
  <c r="S53" i="1"/>
  <c r="S68" i="1"/>
  <c r="S54" i="1"/>
  <c r="S59" i="1"/>
  <c r="S57" i="1"/>
  <c r="S43" i="1"/>
  <c r="S47" i="1"/>
  <c r="S44" i="1"/>
  <c r="S42" i="1"/>
  <c r="S60" i="1"/>
  <c r="S56" i="1"/>
  <c r="S39" i="1"/>
  <c r="S50" i="1"/>
  <c r="S64" i="1"/>
  <c r="S51" i="1"/>
  <c r="S66" i="1"/>
  <c r="S69" i="1"/>
  <c r="S58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AA70" i="1"/>
  <c r="M56" i="1"/>
  <c r="M57" i="1" s="1"/>
  <c r="L54" i="1"/>
  <c r="AA31" i="1" l="1"/>
  <c r="N71" i="1"/>
  <c r="N7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l="1"/>
  <c r="M71" i="1"/>
  <c r="M7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<sst xmlns="http://schemas.openxmlformats.org/spreadsheetml/2006/main" count="879" uniqueCount="532">
  <si>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</si>
  <si>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</si>
  <si>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</si>
  <si>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</si>
  <si>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</si>
  <si>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</si>
  <si>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</si>
  <si>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</si>
  <si>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</si>
  <si>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</si>
  <si>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</si>
  <si>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</si>
  <si>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</si>
  <si>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</si>
  <si>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</si>
  <si>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</si>
  <si>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</si>
  <si>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</si>
  <si>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</si>
  <si>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</si>
  <si>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</si>
  <si>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</si>
  <si>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</si>
  <si>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</si>
  <si>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</si>
  <si>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</si>
  <si>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</si>
  <si>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</si>
  <si>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</si>
  <si>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</si>
  <si>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</si>
  <si>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</si>
  <si>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</si>
  <si>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</si>
  <si>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</si>
  <si>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</si>
  <si>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</si>
  <si>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</si>
  <si>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</si>
  <si>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</si>
  <si>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</si>
  <si>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</si>
  <si>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</si>
  <si>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</si>
  <si>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</si>
  <si>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</si>
  <si>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</si>
  <si>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</si>
  <si>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</si>
  <si>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</si>
  <si>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</si>
  <si>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</si>
  <si>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</si>
  <si>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</si>
  <si>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</si>
  <si>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</si>
  <si>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</si>
  <si>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</si>
  <si>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</si>
  <si>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</si>
  <si>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</si>
  <si>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</si>
  <si>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</si>
  <si>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</si>
  <si>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</si>
  <si>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</si>
  <si>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</si>
  <si>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</si>
  <si>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</si>
  <si>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</si>
  <si>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</si>
  <si>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</si>
  <si>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</si>
  <si>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</si>
  <si>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</si>
  <si>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</si>
  <si>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</si>
  <si>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</si>
  <si>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</si>
  <si>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</si>
  <si>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</si>
  <si>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</si>
  <si>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</si>
  <si>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</si>
  <si>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</si>
  <si>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</si>
  <si>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</si>
  <si>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</si>
  <si>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</si>
  <si>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</si>
  <si>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</si>
  <si>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</si>
  <si>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</si>
  <si>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</si>
  <si>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</si>
  <si>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</si>
  <si>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</si>
  <si>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</si>
  <si>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</si>
  <si>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</si>
  <si>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</si>
  <si>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</si>
  <si>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</si>
  <si>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</si>
  <si>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</si>
  <si>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</si>
  <si>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</si>
  <si>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</si>
  <si>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</si>
  <si>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</si>
  <si>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</si>
  <si>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</si>
  <si>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</si>
  <si>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</si>
  <si>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</si>
  <si>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</si>
  <si>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</si>
  <si>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</si>
  <si>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</si>
  <si>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</si>
  <si>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</si>
  <si>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</si>
  <si>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</si>
  <si>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</si>
  <si>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</si>
  <si>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</si>
  <si>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</si>
  <si>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</si>
  <si>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</si>
  <si>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</si>
  <si>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</si>
  <si>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</si>
  <si>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</si>
  <si>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</si>
  <si>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</si>
  <si>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</si>
  <si>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</si>
  <si>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</si>
  <si>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</si>
  <si>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</si>
  <si>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</si>
  <si>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</si>
  <si>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</si>
  <si>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</si>
  <si>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</si>
  <si>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</si>
  <si>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</si>
  <si>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</si>
  <si>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</si>
  <si>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</si>
  <si>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</si>
  <si>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</si>
  <si>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</si>
  <si>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</si>
  <si>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</si>
  <si>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</si>
  <si>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</si>
  <si>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</si>
  <si>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</si>
  <si>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</si>
  <si>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</si>
  <si>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</si>
  <si>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</si>
  <si>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</si>
  <si>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</si>
  <si>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</si>
  <si>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</si>
  <si>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</si>
  <si>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</si>
  <si>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</si>
  <si>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</si>
  <si>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</si>
  <si>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</si>
  <si>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</si>
  <si>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</si>
  <si>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</si>
  <si>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</si>
  <si>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</si>
  <si>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</si>
  <si>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</si>
  <si>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</si>
  <si>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</si>
  <si>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</si>
  <si>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</si>
  <si>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</si>
  <si>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</si>
  <si>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</si>
  <si>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</si>
  <si>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</si>
  <si>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</si>
  <si>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</si>
  <si>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</si>
  <si>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</si>
  <si>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</si>
  <si>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</si>
  <si>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</si>
  <si>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</si>
  <si>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</si>
  <si>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</si>
  <si>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</si>
  <si>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</si>
  <si>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</si>
  <si>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</si>
  <si>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</si>
  <si>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</si>
  <si>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</si>
  <si>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</si>
  <si>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</si>
  <si>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</si>
  <si>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</si>
  <si>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</si>
  <si>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</si>
  <si>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</si>
  <si>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</si>
  <si>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</si>
  <si>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</si>
  <si>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</si>
  <si>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</si>
  <si>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</si>
  <si>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</si>
  <si>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</si>
  <si>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</si>
  <si>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</si>
  <si>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</si>
  <si>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</si>
  <si>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</si>
  <si>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</si>
  <si>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</si>
  <si>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</si>
  <si>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</si>
  <si>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</si>
  <si>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</si>
  <si>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</si>
  <si>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</si>
  <si>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</si>
  <si>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</si>
  <si>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</si>
  <si>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</si>
  <si>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</si>
  <si>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</si>
  <si>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</si>
  <si>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</si>
  <si>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</si>
  <si>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</si>
  <si>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</si>
  <si>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</si>
  <si>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</si>
  <si>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</si>
  <si>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</si>
  <si>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</si>
  <si>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</si>
  <si>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</si>
  <si>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</si>
  <si>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</si>
  <si>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</si>
  <si>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</si>
  <si>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</si>
  <si>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</si>
  <si>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</si>
  <si>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</si>
  <si>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</si>
  <si>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</si>
  <si>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</si>
  <si>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</si>
  <si>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</si>
  <si>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</si>
  <si>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</si>
  <si>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</si>
  <si>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</si>
  <si>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</si>
  <si>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</si>
  <si>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</si>
  <si>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</si>
  <si>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</si>
  <si>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</si>
  <si>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</si>
  <si>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</si>
  <si>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</si>
  <si>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</si>
  <si>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</si>
  <si>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</si>
  <si>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</si>
  <si>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</si>
  <si>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</si>
  <si>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</si>
  <si>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</si>
  <si>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</si>
  <si>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</si>
  <si>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</si>
  <si>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</si>
  <si>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</si>
  <si>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</si>
  <si>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</si>
  <si>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</si>
  <si>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</si>
  <si>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</si>
  <si>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</si>
  <si>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</si>
  <si>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</si>
  <si>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</si>
  <si>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</si>
  <si>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</si>
  <si>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</si>
  <si>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</si>
  <si>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</si>
  <si>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</si>
  <si>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</si>
  <si>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</si>
  <si>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</si>
  <si>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</si>
  <si>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</si>
  <si>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</si>
  <si>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</si>
  <si>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</si>
  <si>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</si>
  <si>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</si>
  <si>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</si>
  <si>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</si>
  <si>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</si>
  <si>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</si>
  <si>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</si>
  <si>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</si>
  <si>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</si>
  <si>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</si>
  <si>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</si>
  <si>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</si>
  <si>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</si>
  <si>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</si>
  <si>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</si>
  <si>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</si>
  <si>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</si>
  <si>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</si>
  <si>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</si>
  <si>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</si>
  <si>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</si>
  <si>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</si>
  <si>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</si>
  <si>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</si>
  <si>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</si>
  <si>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</si>
  <si>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</si>
  <si>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</si>
  <si>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</si>
  <si>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</si>
  <si>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</si>
  <si>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</si>
  <si>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</si>
  <si>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</si>
  <si>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</si>
  <si>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</si>
  <si>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</si>
  <si>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</si>
  <si>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</si>
  <si>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</si>
  <si>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</si>
  <si>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</si>
  <si>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</si>
  <si>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</si>
  <si>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</si>
  <si>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</si>
  <si>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</si>
  <si>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</si>
  <si>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</si>
  <si>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</si>
  <si>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</si>
  <si>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</si>
  <si>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</si>
  <si>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</si>
  <si>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</si>
  <si>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</si>
  <si>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</si>
  <si>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</si>
  <si>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</si>
  <si>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</si>
  <si>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</si>
  <si>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</si>
  <si>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</si>
  <si>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</si>
  <si>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</si>
  <si>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</si>
  <si>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</si>
  <si>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</si>
  <si>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</si>
  <si>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</si>
  <si>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</si>
  <si>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</si>
  <si>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</si>
  <si>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</si>
  <si>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</si>
  <si>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</si>
  <si>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</si>
  <si>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</si>
  <si>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</si>
  <si>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</si>
  <si>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</si>
  <si>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</si>
  <si>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</si>
  <si>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</si>
  <si>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</si>
  <si>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</si>
  <si>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</si>
  <si>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</si>
  <si>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</si>
  <si>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</si>
  <si>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</si>
  <si>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</si>
  <si>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</si>
  <si>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</si>
  <si>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</si>
  <si>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</si>
  <si>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</si>
  <si>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</si>
  <si>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</si>
  <si>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</si>
  <si>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</si>
  <si>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</si>
  <si>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</si>
  <si>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</si>
  <si>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</si>
  <si>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</si>
  <si>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</si>
  <si>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</si>
  <si>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</si>
  <si>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</si>
  <si>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</si>
  <si>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</si>
  <si>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</si>
  <si>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</si>
  <si>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</si>
  <si>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</si>
  <si>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</si>
  <si>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</si>
  <si>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</si>
  <si>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</si>
  <si>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</si>
  <si>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</si>
  <si>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</si>
  <si>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</si>
  <si>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</si>
  <si>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</si>
  <si>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</si>
  <si>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</si>
  <si>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</si>
  <si>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</si>
  <si>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</si>
  <si>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</si>
  <si>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</si>
  <si>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</si>
  <si>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</si>
  <si>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</si>
  <si>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</si>
  <si>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</si>
  <si>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</si>
  <si>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</si>
  <si>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</si>
  <si>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</si>
  <si>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</si>
  <si>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</si>
  <si>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</si>
  <si>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</si>
  <si>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</si>
  <si>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</si>
  <si>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</si>
  <si>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</si>
  <si>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</si>
  <si>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</si>
  <si>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</si>
  <si>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</si>
  <si>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</si>
  <si>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</si>
  <si>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</si>
  <si>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</si>
  <si>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</si>
  <si>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</si>
  <si>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</si>
  <si>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</si>
  <si>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</si>
  <si>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</si>
  <si>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</si>
  <si>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</si>
  <si>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</si>
  <si>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</si>
  <si>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</si>
  <si>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</si>
  <si>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</si>
  <si>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</si>
  <si>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</si>
  <si>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</si>
  <si>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</si>
  <si>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</si>
  <si>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</si>
  <si>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</si>
  <si>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</si>
  <si>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</si>
  <si>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</si>
  <si>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</si>
  <si>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</si>
  <si>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</si>
  <si>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</si>
  <si>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</si>
  <si>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</si>
  <si>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</si>
  <si>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</si>
  <si>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</si>
  <si>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</si>
  <si>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</si>
  <si>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</si>
  <si>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</si>
  <si>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</si>
  <si>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</si>
  <si>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</si>
  <si>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</si>
  <si>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</si>
  <si>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</si>
  <si>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</si>
  <si>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</si>
  <si>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</si>
  <si>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</si>
  <si>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</si>
  <si>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</si>
  <si>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</si>
  <si>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15:54</t>
  </si>
  <si>
    <t>Пиронов М.Г.</t>
  </si>
  <si>
    <t>200 ml</t>
  </si>
  <si>
    <t>Pilot 150</t>
  </si>
  <si>
    <t>Pilot</t>
  </si>
  <si>
    <t xml:space="preserve">проходим, неровность контуров. </t>
  </si>
  <si>
    <t xml:space="preserve">стеноз проксимального сегмента 30%, стенозы среднего сегмента 60 и 90%, стеноз дистального сегмента 80%, стеноз устьяДВ1 70%, стеноз проксимальной трети ДВ2 50%, кровоток TIMI III. </t>
  </si>
  <si>
    <t xml:space="preserve">стеноз проксимального сегмента до50%, стеноз дистального сегмента ВТК1 60%, кровоток TIMI III. </t>
  </si>
  <si>
    <t xml:space="preserve">приустьевой стеноз 30%, острая окклюзия проксимального сегмента (TTG3), стеноз устья ЗМЖВ и проксимальной терти 70%, кровоток TIMI 0. Коллатеральный кровоток не определяется, Rentrop 0. </t>
  </si>
  <si>
    <t xml:space="preserve">Совместно с д/кардиологом: с учетом клинических данных, ЭКГ и КАГ рекомендована ЧТКА ПКА. </t>
  </si>
  <si>
    <t>Устье ПКА оптимально  катетеризировано проводниковым катетером Launcher JR 4.0 6 Fr. Коронарный проводник Pilot 150 проведен за зону окклюзии в дистальный сегмент ПКА, Angioline 0,8 за зону окклюзии завести не удалось. Реканализация выполнена БК Колибри 2,0-15 мм, давлением 10 атм. В зону среднего сегмента с частичным покрытием проксимального сегмента последовательно с оверлаппингом имплантированы DES Resolute Integrity  3,0-34 мм, DES Resolute Integrity  3,5-34, давлением 14-16 атм. На съемке феномен no-reflow. Принято решение в пользу в/в ведения эптифибатида (2 флакона).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ПКА, ЗМЖВ и ЗБВ восстановлен до TIMI 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</si>
</sst>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3" zoomScaleNormal="100" zoomScaleSheetLayoutView="100" zoomScalePageLayoutView="90" workbookViewId="0">
      <selection activeCell="M13" sqref="M11:N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0.60416666666666663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0.61111111111111105</v>
      </c>
      <c r="C10" s="55"/>
      <c r="D10" s="96" t="s">
        <v>173</v>
      </c>
      <c r="E10" s="94"/>
      <c r="F10" s="94"/>
      <c r="G10" s="24" t="s">
        <v>156</v>
      </c>
      <c r="H10" s="26"/>
    </row>
    <row r="11" spans="1:8" ht="18" thickTop="1" thickBot="1">
      <c r="A11" s="89" t="s">
        <v>192</v>
      </c>
      <c r="B11" s="90" t="s">
        <v>522</v>
      </c>
      <c r="C11" s="8"/>
      <c r="D11" s="96" t="s">
        <v>170</v>
      </c>
      <c r="E11" s="94"/>
      <c r="F11" s="94"/>
      <c r="G11" s="24" t="s">
        <v>252</v>
      </c>
      <c r="H11" s="26"/>
    </row>
    <row r="12" spans="1:8" ht="16.5" thickTop="1">
      <c r="A12" s="81" t="s">
        <v>8</v>
      </c>
      <c r="B12" s="82">
        <v>21301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2092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521</v>
      </c>
    </row>
    <row r="16" spans="1:8" ht="15.6" customHeight="1">
      <c r="A16" s="15" t="s">
        <v>106</v>
      </c>
      <c r="B16" s="19" t="s">
        <v>490</v>
      </c>
      <c r="D16" s="36"/>
      <c r="E16" s="36"/>
      <c r="F16" s="36"/>
      <c r="G16" s="170" t="s">
        <v>406</v>
      </c>
      <c r="H16" s="168">
        <v>10000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19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528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M29" sqref="M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45314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0.61111111111111105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0.66666666666666663</v>
      </c>
      <c r="C14" s="12"/>
      <c r="D14" s="96" t="s">
        <v>173</v>
      </c>
      <c r="E14" s="94"/>
      <c r="F14" s="94"/>
      <c r="G14" s="80" t="str">
        <f>КАГ!G10</f>
        <v>Мешалкина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Пиронов М.Г.</v>
      </c>
      <c r="C16" s="204">
        <f>LEN(КАГ!B11)</f>
        <v>12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21301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2092</v>
      </c>
      <c r="C19" s="69"/>
      <c r="D19" s="69"/>
      <c r="E19" s="69"/>
      <c r="F19" s="69"/>
      <c r="G19" s="169" t="s">
        <v>402</v>
      </c>
      <c r="H19" s="184" t="str">
        <f>КАГ!H15</f>
        <v>15:54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10000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0.61249999999999993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P6" sqref="P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Пиронов М.Г.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21301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65</v>
      </c>
    </row>
    <row r="7" spans="1:4">
      <c r="A7" s="38"/>
      <c r="C7" s="102" t="s">
        <v>12</v>
      </c>
      <c r="D7" s="104">
        <f>КАГ!$B$14</f>
        <v>2092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45314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8" t="s">
        <v>377</v>
      </c>
      <c r="C15" s="137" t="s">
        <v>411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524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8" t="s">
        <v>517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466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477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2" zoomScaleNormal="100" workbookViewId="0">
      <selection activeCell="AK55" sqref="AK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Колибри</v>
      </c>
      <c r="U2" s="116" t="str">
        <f>IFERROR(INDEX(Расходка[Наименование расходного материала],MATCH(Расходка[[#This Row],[№]],Поиск_расходки[Индекс4],0)),"")</f>
        <v>Pilot 150</v>
      </c>
      <c r="V2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1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2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1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3</v>
      </c>
      <c r="C50" t="s">
        <v>524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1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Pilot 150</v>
      </c>
      <c r="Z50" s="116" t="str">
        <f>IFERROR(INDEX(Расходка[Наименование расходного материала],MATCH(Расходка[[#This Row],[№]],Поиск_расходки[Индекс9],0)),"")</f>
        <v>Pilot 150</v>
      </c>
      <c r="AA50" s="116" t="str">
        <f>IFERROR(INDEX(Расходка[Наименование расходного материала],MATCH(Расходка[[#This Row],[№]],Поиск_расходки[Индекс10],0)),"")</f>
        <v>Pilot 150</v>
      </c>
      <c r="AB50" s="116" t="str">
        <f>IFERROR(INDEX(Расходка[Наименование расходного материала],MATCH(Расходка[[#This Row],[№]],Поиск_расходки[Индекс11],0)),"")</f>
        <v>Pilot 150</v>
      </c>
      <c r="AC50" s="116" t="str">
        <f>IFERROR(INDEX(Расходка[Наименование расходного материала],MATCH(Расходка[[#This Row],[№]],Поиск_расходки[Индекс12],0)),"")</f>
        <v>Pilot 150</v>
      </c>
      <c r="AD50" s="116" t="str">
        <f>IFERROR(INDEX(Расходка[Наименование расходного материала],MATCH(Расходка[[#This Row],[№]],Поиск_расходки[Индекс13],0)),"")</f>
        <v>Pilot 150</v>
      </c>
      <c r="AF50" s="4" t="s">
        <v>6</v>
      </c>
      <c r="AG50" s="4" t="s">
        <v>449</v>
      </c>
    </row>
    <row r="51" spans="1:33">
      <c r="A51">
        <v>50</v>
      </c>
      <c r="B51" t="s">
        <v>3</v>
      </c>
      <c r="C51" t="s">
        <v>525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Pilot</v>
      </c>
      <c r="Z51" s="116" t="str">
        <f>IFERROR(INDEX(Расходка[Наименование расходного материала],MATCH(Расходка[[#This Row],[№]],Поиск_расходки[Индекс9],0)),"")</f>
        <v>Pilot</v>
      </c>
      <c r="AA51" s="116" t="str">
        <f>IFERROR(INDEX(Расходка[Наименование расходного материала],MATCH(Расходка[[#This Row],[№]],Поиск_расходки[Индекс10],0)),"")</f>
        <v>Pilot</v>
      </c>
      <c r="AB51" s="116" t="str">
        <f>IFERROR(INDEX(Расходка[Наименование расходного материала],MATCH(Расходка[[#This Row],[№]],Поиск_расходки[Индекс11],0)),"")</f>
        <v>Pilot</v>
      </c>
      <c r="AC51" s="116" t="str">
        <f>IFERROR(INDEX(Расходка[Наименование расходного материала],MATCH(Расходка[[#This Row],[№]],Поиск_расходки[Индекс12],0)),"")</f>
        <v>Pilot</v>
      </c>
      <c r="AD51" s="116" t="str">
        <f>IFERROR(INDEX(Расходка[Наименование расходного материала],MATCH(Расходка[[#This Row],[№]],Поиск_расходки[Индекс13],0)),"")</f>
        <v>Pilot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" t="s">
        <v>278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BMS, Integtity</v>
      </c>
      <c r="Z52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61" t="s">
        <v>346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Calipso</v>
      </c>
      <c r="Z53" s="116" t="str">
        <f>IFERROR(INDEX(Расходка[Наименование расходного материала],MATCH(Расходка[[#This Row],[№]],Поиск_расходки[Индекс9],0)),"")</f>
        <v>DES, Calipso</v>
      </c>
      <c r="AA53" s="116" t="str">
        <f>IFERROR(INDEX(Расходка[Наименование расходного материала],MATCH(Расходка[[#This Row],[№]],Поиск_расходки[Индекс10],0)),"")</f>
        <v>DES, Calipso</v>
      </c>
      <c r="AB53" s="116" t="str">
        <f>IFERROR(INDEX(Расходка[Наименование расходного материала],MATCH(Расходка[[#This Row],[№]],Поиск_расходки[Индекс11],0)),"")</f>
        <v>DES, Calipso</v>
      </c>
      <c r="AC53" s="116" t="str">
        <f>IFERROR(INDEX(Расходка[Наименование расходного материала],MATCH(Расходка[[#This Row],[№]],Поиск_расходки[Индекс12],0)),"")</f>
        <v>DES, Calipso</v>
      </c>
      <c r="AD53" s="116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s="161" t="s">
        <v>345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NanoMed</v>
      </c>
      <c r="Z54" s="116" t="str">
        <f>IFERROR(INDEX(Расходка[Наименование расходного материала],MATCH(Расходка[[#This Row],[№]],Поиск_расходки[Индекс9],0)),"")</f>
        <v>DES, NanoMed</v>
      </c>
      <c r="AA54" s="116" t="str">
        <f>IFERROR(INDEX(Расходка[Наименование расходного материала],MATCH(Расходка[[#This Row],[№]],Поиск_расходки[Индекс10],0)),"")</f>
        <v>DES, NanoMed</v>
      </c>
      <c r="AB54" s="116" t="str">
        <f>IFERROR(INDEX(Расходка[Наименование расходного материала],MATCH(Расходка[[#This Row],[№]],Поиск_расходки[Индекс11],0)),"")</f>
        <v>DES, NanoMed</v>
      </c>
      <c r="AC54" s="116" t="str">
        <f>IFERROR(INDEX(Расходка[Наименование расходного материала],MATCH(Расходка[[#This Row],[№]],Поиск_расходки[Индекс12],0)),"")</f>
        <v>DES, NanoMed</v>
      </c>
      <c r="AD54" s="116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32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1</v>
      </c>
      <c r="K55" s="117">
        <f>IF(ISNUMBER(SEARCH('Карта учёта'!$B$19,Расходка[[#This Row],[Наименование расходного материала]])),MAX($K$1:K54)+1,0)</f>
        <v>1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358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455</v>
      </c>
    </row>
    <row r="57" spans="1:33">
      <c r="A57">
        <v>56</v>
      </c>
      <c r="B57" t="s">
        <v>6</v>
      </c>
      <c r="C57" s="165" t="s">
        <v>388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DES, Firehawk</v>
      </c>
      <c r="Z57" s="116" t="str">
        <f>IFERROR(INDEX(Расходка[Наименование расходного материала],MATCH(Расходка[[#This Row],[№]],Поиск_расходки[Индекс9],0)),"")</f>
        <v>DES, Firehawk</v>
      </c>
      <c r="AA57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456</v>
      </c>
    </row>
    <row r="58" spans="1:33">
      <c r="A58">
        <v>57</v>
      </c>
      <c r="B58" t="s">
        <v>6</v>
      </c>
      <c r="C58" t="s">
        <v>387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457</v>
      </c>
    </row>
    <row r="59" spans="1:33">
      <c r="A59">
        <v>58</v>
      </c>
      <c r="B59" t="s">
        <v>95</v>
      </c>
      <c r="C59" s="1" t="s">
        <v>325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458</v>
      </c>
    </row>
    <row r="60" spans="1:33">
      <c r="A60">
        <v>59</v>
      </c>
      <c r="B60" t="s">
        <v>95</v>
      </c>
      <c r="C60" s="1" t="s">
        <v>344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351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352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326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327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328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329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335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330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331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1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467</v>
      </c>
    </row>
    <row r="70" spans="1:33">
      <c r="A70">
        <v>69</v>
      </c>
      <c r="B70" t="s">
        <v>4</v>
      </c>
      <c r="C70" t="s">
        <v>341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468</v>
      </c>
    </row>
    <row r="71" spans="1:33">
      <c r="A71">
        <v>70</v>
      </c>
      <c r="B71" t="s">
        <v>4</v>
      </c>
      <c r="C71" t="s">
        <v>340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423</v>
      </c>
    </row>
    <row r="72" spans="1:33">
      <c r="A72">
        <v>71</v>
      </c>
      <c r="B72" t="s">
        <v>301</v>
      </c>
      <c r="C72" s="1" t="s">
        <v>332</v>
      </c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71</v>
      </c>
      <c r="M72" s="201">
        <f>IF(ISNUMBER(SEARCH('Карта учёта'!$B$21,Расходка[[#This Row],[Наименование расходного материала]])),MAX($M$1:M71)+1,0)</f>
        <v>71</v>
      </c>
      <c r="N72" s="201">
        <f>IF(ISNUMBER(SEARCH('Карта учёта'!$B$22,Расходка[[#This Row],[Наименование расходного материала]])),MAX($N$1:N71)+1,0)</f>
        <v>71</v>
      </c>
      <c r="O72" s="201">
        <f>IF(ISNUMBER(SEARCH('Карта учёта'!$B$23,Расходка[[#This Row],[Наименование расходного материала]])),MAX($O$1:O71)+1,0)</f>
        <v>71</v>
      </c>
      <c r="P72" s="201">
        <f>IF(ISNUMBER(SEARCH('Карта учёта'!$B$24,Расходка[[#This Row],[Наименование расходного материала]])),MAX($P$1:P71)+1,0)</f>
        <v>71</v>
      </c>
      <c r="Q72" s="201">
        <f>IF(ISNUMBER(SEARCH('Карта учёта'!$B$25,Расходка[[#This Row],[Наименование расходного материала]])),MAX($Q$1:Q71)+1,0)</f>
        <v>71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469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2024-01-23T13:46:11Z</cp:lastPrinted>
  <dcterms:created xsi:type="dcterms:W3CDTF">2015-06-05T18:19:34Z</dcterms:created>
  <dcterms:modified xsi:type="dcterms:W3CDTF">2024-01-23T13:47:57Z</dcterms:modified>
</cp:coreProperties>
</file>