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/>
  <c r="V53" i="1"/>
  <c r="V39" i="1"/>
  <c r="V59" i="1"/>
  <c r="V41" i="1"/>
  <c r="V44" i="1"/>
  <c r="V51" i="1"/>
  <c r="V68" i="1"/>
  <c r="H68" i="1"/>
  <c r="H69" i="1" s="1"/>
  <c r="H70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65" i="1" l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<sst xmlns="http://schemas.openxmlformats.org/spreadsheetml/2006/main" count="867" uniqueCount="530">
  <si>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</si>
  <si>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</si>
  <si>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</si>
  <si>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</si>
  <si>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</si>
  <si>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</si>
  <si>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</si>
  <si>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</si>
  <si>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</si>
  <si>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</si>
  <si>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</si>
  <si>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</si>
  <si>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</si>
  <si>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</si>
  <si>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</si>
  <si>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</si>
  <si>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</si>
  <si>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</si>
  <si>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</si>
  <si>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</si>
  <si>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</si>
  <si>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</si>
  <si>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</si>
  <si>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</si>
  <si>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</si>
  <si>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</si>
  <si>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</si>
  <si>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</si>
  <si>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</si>
  <si>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</si>
  <si>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</si>
  <si>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</si>
  <si>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</si>
  <si>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</si>
  <si>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</si>
  <si>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</si>
  <si>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</si>
  <si>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</si>
  <si>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</si>
  <si>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</si>
  <si>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</si>
  <si>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</si>
  <si>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</si>
  <si>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</si>
  <si>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</si>
  <si>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</si>
  <si>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</si>
  <si>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</si>
  <si>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</si>
  <si>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</si>
  <si>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</si>
  <si>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</si>
  <si>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</si>
  <si>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</si>
  <si>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</si>
  <si>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</si>
  <si>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</si>
  <si>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</si>
  <si>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</si>
  <si>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</si>
  <si>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</si>
  <si>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</si>
  <si>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</si>
  <si>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</si>
  <si>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</si>
  <si>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</si>
  <si>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</si>
  <si>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</si>
  <si>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</si>
  <si>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</si>
  <si>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</si>
  <si>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</si>
  <si>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</si>
  <si>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</si>
  <si>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</si>
  <si>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</si>
  <si>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</si>
  <si>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</si>
  <si>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</si>
  <si>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</si>
  <si>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</si>
  <si>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</si>
  <si>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</si>
  <si>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</si>
  <si>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</si>
  <si>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</si>
  <si>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</si>
  <si>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</si>
  <si>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</si>
  <si>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</si>
  <si>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</si>
  <si>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</si>
  <si>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</si>
  <si>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</si>
  <si>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</si>
  <si>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</si>
  <si>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</si>
  <si>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</si>
  <si>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</si>
  <si>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</si>
  <si>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</si>
  <si>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</si>
  <si>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</si>
  <si>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</si>
  <si>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</si>
  <si>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</si>
  <si>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</si>
  <si>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</si>
  <si>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</si>
  <si>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</si>
  <si>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</si>
  <si>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</si>
  <si>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</si>
  <si>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</si>
  <si>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</si>
  <si>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</si>
  <si>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</si>
  <si>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</si>
  <si>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</si>
  <si>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</si>
  <si>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</si>
  <si>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</si>
  <si>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</si>
  <si>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</si>
  <si>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</si>
  <si>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</si>
  <si>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</si>
  <si>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</si>
  <si>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</si>
  <si>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</si>
  <si>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</si>
  <si>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</si>
  <si>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</si>
  <si>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</si>
  <si>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</si>
  <si>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</si>
  <si>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</si>
  <si>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</si>
  <si>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</si>
  <si>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</si>
  <si>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</si>
  <si>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</si>
  <si>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</si>
  <si>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</si>
  <si>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</si>
  <si>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</si>
  <si>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</si>
  <si>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</si>
  <si>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</si>
  <si>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</si>
  <si>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</si>
  <si>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</si>
  <si>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</si>
  <si>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</si>
  <si>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</si>
  <si>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</si>
  <si>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</si>
  <si>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</si>
  <si>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</si>
  <si>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</si>
  <si>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</si>
  <si>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</si>
  <si>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</si>
  <si>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</si>
  <si>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</si>
  <si>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</si>
  <si>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</si>
  <si>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</si>
  <si>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</si>
  <si>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</si>
  <si>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</si>
  <si>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</si>
  <si>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</si>
  <si>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</si>
  <si>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</si>
  <si>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</si>
  <si>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</si>
  <si>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</si>
  <si>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</si>
  <si>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</si>
  <si>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</si>
  <si>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</si>
  <si>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</si>
  <si>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</si>
  <si>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</si>
  <si>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</si>
  <si>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</si>
  <si>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</si>
  <si>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</si>
  <si>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</si>
  <si>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</si>
  <si>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</si>
  <si>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</si>
  <si>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</si>
  <si>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</si>
  <si>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</si>
  <si>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</si>
  <si>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</si>
  <si>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</si>
  <si>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</si>
  <si>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</si>
  <si>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</si>
  <si>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</si>
  <si>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</si>
  <si>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</si>
  <si>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</si>
  <si>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</si>
  <si>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</si>
  <si>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</si>
  <si>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</si>
  <si>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</si>
  <si>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</si>
  <si>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</si>
  <si>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</si>
  <si>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</si>
  <si>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</si>
  <si>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</si>
  <si>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</si>
  <si>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</si>
  <si>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</si>
  <si>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</si>
  <si>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</si>
  <si>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</si>
  <si>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</si>
  <si>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</si>
  <si>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</si>
  <si>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</si>
  <si>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</si>
  <si>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</si>
  <si>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</si>
  <si>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</si>
  <si>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</si>
  <si>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</si>
  <si>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</si>
  <si>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</si>
  <si>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</si>
  <si>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</si>
  <si>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</si>
  <si>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</si>
  <si>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</si>
  <si>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</si>
  <si>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</si>
  <si>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</si>
  <si>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</si>
  <si>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</si>
  <si>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</si>
  <si>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</si>
  <si>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</si>
  <si>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</si>
  <si>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</si>
  <si>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</si>
  <si>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</si>
  <si>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</si>
  <si>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</si>
  <si>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</si>
  <si>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</si>
  <si>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</si>
  <si>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</si>
  <si>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</si>
  <si>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</si>
  <si>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</si>
  <si>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</si>
  <si>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</si>
  <si>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</si>
  <si>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</si>
  <si>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</si>
  <si>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</si>
  <si>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</si>
  <si>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</si>
  <si>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</si>
  <si>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</si>
  <si>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</si>
  <si>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</si>
  <si>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</si>
  <si>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</si>
  <si>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</si>
  <si>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</si>
  <si>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</si>
  <si>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</si>
  <si>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</si>
  <si>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</si>
  <si>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</si>
  <si>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</si>
  <si>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</si>
  <si>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</si>
  <si>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</si>
  <si>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</si>
  <si>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</si>
  <si>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</si>
  <si>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</si>
  <si>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</si>
  <si>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</si>
  <si>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</si>
  <si>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</si>
  <si>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</si>
  <si>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</si>
  <si>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</si>
  <si>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</si>
  <si>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</si>
  <si>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</si>
  <si>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</si>
  <si>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</si>
  <si>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</si>
  <si>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</si>
  <si>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</si>
  <si>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</si>
  <si>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</si>
  <si>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</si>
  <si>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</si>
  <si>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</si>
  <si>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</si>
  <si>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</si>
  <si>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</si>
  <si>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</si>
  <si>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</si>
  <si>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</si>
  <si>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</si>
  <si>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</si>
  <si>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</si>
  <si>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</si>
  <si>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</si>
  <si>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</si>
  <si>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</si>
  <si>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</si>
  <si>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</si>
  <si>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</si>
  <si>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</si>
  <si>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</si>
  <si>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</si>
  <si>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</si>
  <si>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</si>
  <si>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</si>
  <si>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</si>
  <si>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</si>
  <si>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</si>
  <si>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</si>
  <si>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</si>
  <si>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</si>
  <si>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</si>
  <si>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</si>
  <si>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</si>
  <si>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</si>
  <si>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</si>
  <si>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</si>
  <si>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</si>
  <si>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</si>
  <si>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</si>
  <si>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</si>
  <si>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</si>
  <si>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</si>
  <si>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</si>
  <si>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</si>
  <si>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</si>
  <si>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</si>
  <si>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</si>
  <si>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</si>
  <si>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</si>
  <si>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</si>
  <si>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</si>
  <si>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</si>
  <si>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</si>
  <si>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</si>
  <si>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</si>
  <si>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</si>
  <si>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</si>
  <si>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</si>
  <si>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</si>
  <si>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</si>
  <si>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</si>
  <si>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</si>
  <si>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</si>
  <si>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</si>
  <si>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</si>
  <si>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</si>
  <si>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</si>
  <si>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</si>
  <si>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</si>
  <si>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</si>
  <si>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</si>
  <si>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</si>
  <si>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</si>
  <si>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</si>
  <si>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</si>
  <si>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</si>
  <si>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</si>
  <si>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</si>
  <si>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</si>
  <si>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</si>
  <si>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</si>
  <si>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</si>
  <si>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</si>
  <si>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</si>
  <si>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</si>
  <si>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</si>
  <si>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</si>
  <si>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</si>
  <si>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</si>
  <si>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</si>
  <si>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</si>
  <si>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</si>
  <si>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</si>
  <si>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</si>
  <si>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</si>
  <si>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</si>
  <si>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</si>
  <si>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</si>
  <si>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</si>
  <si>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</si>
  <si>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</si>
  <si>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</si>
  <si>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</si>
  <si>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</si>
  <si>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</si>
  <si>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</si>
  <si>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</si>
  <si>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</si>
  <si>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</si>
  <si>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</si>
  <si>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</si>
  <si>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</si>
  <si>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</si>
  <si>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</si>
  <si>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</si>
  <si>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</si>
  <si>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</si>
  <si>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</si>
  <si>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</si>
  <si>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</si>
  <si>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</si>
  <si>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</si>
  <si>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</si>
  <si>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</si>
  <si>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</si>
  <si>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</si>
  <si>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</si>
  <si>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</si>
  <si>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</si>
  <si>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</si>
  <si>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</si>
  <si>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</si>
  <si>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</si>
  <si>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</si>
  <si>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</si>
  <si>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</si>
  <si>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</si>
  <si>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</si>
  <si>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</si>
  <si>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</si>
  <si>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</si>
  <si>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</si>
  <si>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</si>
  <si>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</si>
  <si>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</si>
  <si>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</si>
  <si>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</si>
  <si>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</si>
  <si>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</si>
  <si>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</si>
  <si>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</si>
  <si>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</si>
  <si>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</si>
  <si>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</si>
  <si>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</si>
  <si>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</si>
  <si>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</si>
  <si>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</si>
  <si>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</si>
  <si>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</si>
  <si>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</si>
  <si>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</si>
  <si>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</si>
  <si>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</si>
  <si>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</si>
  <si>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</si>
  <si>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</si>
  <si>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</si>
  <si>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</si>
  <si>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</si>
  <si>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</si>
  <si>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</si>
  <si>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</si>
  <si>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</si>
  <si>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</si>
  <si>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</si>
  <si>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</si>
  <si>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</si>
  <si>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</si>
  <si>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</si>
  <si>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</si>
  <si>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</si>
  <si>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</si>
  <si>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</si>
  <si>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</si>
  <si>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</si>
  <si>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</si>
  <si>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</si>
  <si>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</si>
  <si>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</si>
  <si>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</si>
  <si>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</si>
  <si>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</si>
  <si>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</si>
  <si>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</si>
  <si>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</si>
  <si>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</si>
  <si>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</si>
  <si>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</si>
  <si>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</si>
  <si>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</si>
  <si>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</si>
  <si>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</si>
  <si>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</si>
  <si>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</si>
  <si>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</si>
  <si>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</si>
  <si>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</si>
  <si>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</si>
  <si>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</si>
  <si>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</si>
  <si>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</si>
  <si>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200 ml</t>
  </si>
  <si>
    <t>Правый</t>
  </si>
  <si>
    <t xml:space="preserve">проходим, контуры ровные. Антеградный  кровоток TIMI III.   </t>
  </si>
  <si>
    <t>Устье ствола ЛКА  катетеризировано проводниковым катетером Launcher EBU 3/5 6Fr. Коронарный проводник AngioLine 1 гр  удалось провести за зону субокклюзии в дистальный сегмент ПНА. В зону проксимального сегмента с покрытием субокклюзирующего стеноза имплантирован DES Resolute Integrity  3,5-22 мм, давлением 10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</si>
  <si>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Рахмалиева Н.Д.</t>
  </si>
  <si>
    <t>проходим, контуры ровные.</t>
  </si>
  <si>
    <r>
      <t xml:space="preserve">проходим, контуры ровные. Антеградный  кровоток TIMI III.  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проходим, контуры ровные. Антеградный  кровоток TIMI III.   </t>
    </r>
  </si>
  <si>
    <t xml:space="preserve">Контроль места пункции, повязка  на руке до 6 ч. </t>
  </si>
  <si>
    <t>100 ml</t>
  </si>
  <si>
    <t>02:12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</si>
</sst>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Q14" sqref="Q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0.84722222222222221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0.875</v>
      </c>
      <c r="C10" s="55"/>
      <c r="D10" s="96" t="s">
        <v>173</v>
      </c>
      <c r="E10" s="94"/>
      <c r="F10" s="94"/>
      <c r="G10" s="24" t="s">
        <v>167</v>
      </c>
      <c r="H10" s="26"/>
    </row>
    <row r="11" spans="1:8" ht="18" thickTop="1" thickBot="1">
      <c r="A11" s="89" t="s">
        <v>192</v>
      </c>
      <c r="B11" s="90" t="s">
        <v>524</v>
      </c>
      <c r="C11" s="8"/>
      <c r="D11" s="96" t="s">
        <v>170</v>
      </c>
      <c r="E11" s="94"/>
      <c r="F11" s="94"/>
      <c r="G11" s="24" t="s">
        <v>268</v>
      </c>
      <c r="H11" s="26"/>
    </row>
    <row r="12" spans="1:8" ht="16.5" thickTop="1">
      <c r="A12" s="81" t="s">
        <v>8</v>
      </c>
      <c r="B12" s="82">
        <v>22902</v>
      </c>
      <c r="C12" s="12"/>
      <c r="D12" s="96" t="s">
        <v>303</v>
      </c>
      <c r="E12" s="94"/>
      <c r="F12" s="94"/>
      <c r="G12" s="24" t="s">
        <v>508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2997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529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1850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3.5150000000000001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522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522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528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4"/>
      <c r="G8" s="119"/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0</v>
      </c>
      <c r="H11" s="39"/>
    </row>
    <row r="12" spans="1:8" ht="18.75">
      <c r="A12" s="75" t="s">
        <v>191</v>
      </c>
      <c r="B12" s="20">
        <f>КАГ!B8</f>
        <v>45322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0.65972222222222221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0.6875</v>
      </c>
      <c r="C14" s="12"/>
      <c r="D14" s="96" t="s">
        <v>173</v>
      </c>
      <c r="E14" s="94"/>
      <c r="F14" s="94"/>
      <c r="G14" s="80" t="str">
        <f>КАГ!G10</f>
        <v>Сугера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2.777777777777779E-2</v>
      </c>
      <c r="D15" s="96" t="s">
        <v>170</v>
      </c>
      <c r="E15" s="94"/>
      <c r="F15" s="94"/>
      <c r="G15" s="80" t="str">
        <f>КАГ!G11</f>
        <v>Комаров А.С.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Рахмалиева Н.Д.</v>
      </c>
      <c r="C16" s="204">
        <f>LEN(КАГ!B11)</f>
        <v>15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22902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2997</v>
      </c>
      <c r="C19" s="69"/>
      <c r="D19" s="69"/>
      <c r="E19" s="69"/>
      <c r="F19" s="69"/>
      <c r="G19" s="169" t="s">
        <v>402</v>
      </c>
      <c r="H19" s="184" t="str">
        <f>КАГ!H15</f>
        <v>02:12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1850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3.5150000000000001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0.85833333333333328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523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45322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Рахмалиева Н.Д.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22902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61</v>
      </c>
    </row>
    <row r="7" spans="1:4">
      <c r="A7" s="38"/>
      <c r="C7" s="102" t="s">
        <v>12</v>
      </c>
      <c r="D7" s="104">
        <f>КАГ!$B$14</f>
        <v>2997</v>
      </c>
    </row>
    <row r="8" spans="1:4">
      <c r="A8" s="198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 xml:space="preserve">Код метода:  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45322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347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324</v>
      </c>
      <c r="C16" s="137" t="s">
        <v>470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8"/>
      <c r="C17" s="137"/>
      <c r="D17" s="142"/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8"/>
      <c r="C18" s="137"/>
      <c r="D18" s="142"/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1</v>
      </c>
      <c r="J2" s="117">
        <f>IF(ISNUMBER(SEARCH('Карта учёта'!$B$18,Расходка[[#This Row],[Наименование расходного материала]])),MAX($J$1:J1)+1,0)</f>
        <v>1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6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6" t="str">
        <f>IFERROR(INDEX(Расходка[Наименование расходного материала],MATCH(Расходка[[#This Row],[№]],Поиск_расходки[Индекс5],0)),"")</f>
        <v>Hunter® 6F</v>
      </c>
      <c r="W2" s="116" t="str">
        <f>IFERROR(INDEX(Расходка[Наименование расходного материала],MATCH(Расходка[[#This Row],[№]],Поиск_расходки[Индекс6],0)),"")</f>
        <v>Hunter® 6F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2</v>
      </c>
      <c r="J3" s="117">
        <f>IF(ISNUMBER(SEARCH('Карта учёта'!$B$18,Расходка[[#This Row],[Наименование расходного материала]])),MAX($J$1:J2)+1,0)</f>
        <v>2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3</v>
      </c>
      <c r="J4" s="117">
        <f>IF(ISNUMBER(SEARCH('Карта учёта'!$B$18,Расходка[[#This Row],[Наименование расходного материала]])),MAX($J$1:J3)+1,0)</f>
        <v>3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>Euphora</v>
      </c>
      <c r="W4" s="116" t="str">
        <f>IFERROR(INDEX(Расходка[Наименование расходного материала],MATCH(Расходка[[#This Row],[№]],Поиск_расходки[Индекс6],0)),"")</f>
        <v>Euphora</v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4</v>
      </c>
      <c r="J5" s="117">
        <f>IF(ISNUMBER(SEARCH('Карта учёта'!$B$18,Расходка[[#This Row],[Наименование расходного материала]])),MAX($J$1:J4)+1,0)</f>
        <v>4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>NC Accuforce</v>
      </c>
      <c r="W5" s="116" t="str">
        <f>IFERROR(INDEX(Расходка[Наименование расходного материала],MATCH(Расходка[[#This Row],[№]],Поиск_расходки[Индекс6],0)),"")</f>
        <v>NC Accuforce</v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5</v>
      </c>
      <c r="J6" s="117">
        <f>IF(ISNUMBER(SEARCH('Карта учёта'!$B$18,Расходка[[#This Row],[Наименование расходного материала]])),MAX($J$1:J5)+1,0)</f>
        <v>5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>NC Euphora</v>
      </c>
      <c r="W6" s="116" t="str">
        <f>IFERROR(INDEX(Расходка[Наименование расходного материала],MATCH(Расходка[[#This Row],[№]],Поиск_расходки[Индекс6],0)),"")</f>
        <v>NC Euphora</v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6</v>
      </c>
      <c r="J7" s="117">
        <f>IF(ISNUMBER(SEARCH('Карта учёта'!$B$18,Расходка[[#This Row],[Наименование расходного материала]])),MAX($J$1:J6)+1,0)</f>
        <v>6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>Sapphire</v>
      </c>
      <c r="W7" s="116" t="str">
        <f>IFERROR(INDEX(Расходка[Наименование расходного материала],MATCH(Расходка[[#This Row],[№]],Поиск_расходки[Индекс6],0)),"")</f>
        <v>Sapphire</v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7</v>
      </c>
      <c r="J8" s="117">
        <f>IF(ISNUMBER(SEARCH('Карта учёта'!$B$18,Расходка[[#This Row],[Наименование расходного материала]])),MAX($J$1:J7)+1,0)</f>
        <v>7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>Sprinter Legend</v>
      </c>
      <c r="W8" s="116" t="str">
        <f>IFERROR(INDEX(Расходка[Наименование расходного материала],MATCH(Расходка[[#This Row],[№]],Поиск_расходки[Индекс6],0)),"")</f>
        <v>Sprinter Legend</v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8</v>
      </c>
      <c r="J9" s="117">
        <f>IF(ISNUMBER(SEARCH('Карта учёта'!$B$18,Расходка[[#This Row],[Наименование расходного материала]])),MAX($J$1:J8)+1,0)</f>
        <v>8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6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9</v>
      </c>
      <c r="J10" s="117">
        <f>IF(ISNUMBER(SEARCH('Карта учёта'!$B$18,Расходка[[#This Row],[Наименование расходного материала]])),MAX($J$1:J9)+1,0)</f>
        <v>9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>Колибри</v>
      </c>
      <c r="W10" s="116" t="str">
        <f>IFERROR(INDEX(Расходка[Наименование расходного материала],MATCH(Расходка[[#This Row],[№]],Поиск_расходки[Индекс6],0)),"")</f>
        <v>Колибри</v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10</v>
      </c>
      <c r="J11" s="117">
        <f>IF(ISNUMBER(SEARCH('Карта учёта'!$B$18,Расходка[[#This Row],[Наименование расходного материала]])),MAX($J$1:J10)+1,0)</f>
        <v>10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11</v>
      </c>
      <c r="J12" s="117">
        <f>IF(ISNUMBER(SEARCH('Карта учёта'!$B$18,Расходка[[#This Row],[Наименование расходного материала]])),MAX($J$1:J11)+1,0)</f>
        <v>11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>Nitrex 260</v>
      </c>
      <c r="W12" s="116" t="str">
        <f>IFERROR(INDEX(Расходка[Наименование расходного материала],MATCH(Расходка[[#This Row],[№]],Поиск_расходки[Индекс6],0)),"")</f>
        <v>Nitrex 260</v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12</v>
      </c>
      <c r="J13" s="117">
        <f>IF(ISNUMBER(SEARCH('Карта учёта'!$B$18,Расходка[[#This Row],[Наименование расходного материала]])),MAX($J$1:J12)+1,0)</f>
        <v>12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>RadiFocus</v>
      </c>
      <c r="W13" s="116" t="str">
        <f>IFERROR(INDEX(Расходка[Наименование расходного материала],MATCH(Расходка[[#This Row],[№]],Поиск_расходки[Индекс6],0)),"")</f>
        <v>RadiFocus</v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13</v>
      </c>
      <c r="J14" s="117">
        <f>IF(ISNUMBER(SEARCH('Карта учёта'!$B$18,Расходка[[#This Row],[Наименование расходного материала]])),MAX($J$1:J13)+1,0)</f>
        <v>13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>BasixCOMPAK</v>
      </c>
      <c r="W14" s="116" t="str">
        <f>IFERROR(INDEX(Расходка[Наименование расходного материала],MATCH(Расходка[[#This Row],[№]],Поиск_расходки[Индекс6],0)),"")</f>
        <v>BasixCOMPAK</v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14</v>
      </c>
      <c r="J15" s="117">
        <f>IF(ISNUMBER(SEARCH('Карта учёта'!$B$18,Расходка[[#This Row],[Наименование расходного материала]])),MAX($J$1:J14)+1,0)</f>
        <v>14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>BasixTOUCH</v>
      </c>
      <c r="W15" s="116" t="str">
        <f>IFERROR(INDEX(Расходка[Наименование расходного материала],MATCH(Расходка[[#This Row],[№]],Поиск_расходки[Индекс6],0)),"")</f>
        <v>BasixTOUCH</v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15</v>
      </c>
      <c r="J16" s="117">
        <f>IF(ISNUMBER(SEARCH('Карта учёта'!$B$18,Расходка[[#This Row],[Наименование расходного материала]])),MAX($J$1:J15)+1,0)</f>
        <v>15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>Dolphin</v>
      </c>
      <c r="W16" s="116" t="str">
        <f>IFERROR(INDEX(Расходка[Наименование расходного материала],MATCH(Расходка[[#This Row],[№]],Поиск_расходки[Индекс6],0)),"")</f>
        <v>Dolphin</v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16</v>
      </c>
      <c r="J17" s="117">
        <f>IF(ISNUMBER(SEARCH('Карта учёта'!$B$18,Расходка[[#This Row],[Наименование расходного материала]])),MAX($J$1:J16)+1,0)</f>
        <v>16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>Lepu Medical</v>
      </c>
      <c r="W17" s="116" t="str">
        <f>IFERROR(INDEX(Расходка[Наименование расходного материала],MATCH(Расходка[[#This Row],[№]],Поиск_расходки[Индекс6],0)),"")</f>
        <v>Lepu Medical</v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17</v>
      </c>
      <c r="J18" s="117">
        <f>IF(ISNUMBER(SEARCH('Карта учёта'!$B$18,Расходка[[#This Row],[Наименование расходного материала]])),MAX($J$1:J17)+1,0)</f>
        <v>17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6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18</v>
      </c>
      <c r="J19" s="117">
        <f>IF(ISNUMBER(SEARCH('Карта учёта'!$B$18,Расходка[[#This Row],[Наименование расходного материала]])),MAX($J$1:J18)+1,0)</f>
        <v>18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>Demax</v>
      </c>
      <c r="W19" s="116" t="str">
        <f>IFERROR(INDEX(Расходка[Наименование расходного материала],MATCH(Расходка[[#This Row],[№]],Поиск_расходки[Индекс6],0)),"")</f>
        <v>Demax</v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19</v>
      </c>
      <c r="J20" s="117">
        <f>IF(ISNUMBER(SEARCH('Карта учёта'!$B$18,Расходка[[#This Row],[Наименование расходного материала]])),MAX($J$1:J19)+1,0)</f>
        <v>19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>Oscor 7F</v>
      </c>
      <c r="W20" s="116" t="str">
        <f>IFERROR(INDEX(Расходка[Наименование расходного материала],MATCH(Расходка[[#This Row],[№]],Поиск_расходки[Индекс6],0)),"")</f>
        <v>Oscor 7F</v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20</v>
      </c>
      <c r="J21" s="117">
        <f>IF(ISNUMBER(SEARCH('Карта учёта'!$B$18,Расходка[[#This Row],[Наименование расходного материала]])),MAX($J$1:J20)+1,0)</f>
        <v>20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6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21</v>
      </c>
      <c r="J22" s="117">
        <f>IF(ISNUMBER(SEARCH('Карта учёта'!$B$18,Расходка[[#This Row],[Наименование расходного материала]])),MAX($J$1:J21)+1,0)</f>
        <v>21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2" s="116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22</v>
      </c>
      <c r="J23" s="117">
        <f>IF(ISNUMBER(SEARCH('Карта учёта'!$B$18,Расходка[[#This Row],[Наименование расходного материала]])),MAX($J$1:J22)+1,0)</f>
        <v>22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>Индефлятор</v>
      </c>
      <c r="W23" s="116" t="str">
        <f>IFERROR(INDEX(Расходка[Наименование расходного материала],MATCH(Расходка[[#This Row],[№]],Поиск_расходки[Индекс6],0)),"")</f>
        <v>Индефлятор</v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23</v>
      </c>
      <c r="J24" s="117">
        <f>IF(ISNUMBER(SEARCH('Карта учёта'!$B$18,Расходка[[#This Row],[Наименование расходного материала]])),MAX($J$1:J23)+1,0)</f>
        <v>23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6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24</v>
      </c>
      <c r="J25" s="117">
        <f>IF(ISNUMBER(SEARCH('Карта учёта'!$B$18,Расходка[[#This Row],[Наименование расходного материала]])),MAX($J$1:J24)+1,0)</f>
        <v>24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6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25</v>
      </c>
      <c r="J26" s="117">
        <f>IF(ISNUMBER(SEARCH('Карта учёта'!$B$18,Расходка[[#This Row],[Наименование расходного материала]])),MAX($J$1:J25)+1,0)</f>
        <v>25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>Fielder</v>
      </c>
      <c r="W26" s="116" t="str">
        <f>IFERROR(INDEX(Расходка[Наименование расходного материала],MATCH(Расходка[[#This Row],[№]],Поиск_расходки[Индекс6],0)),"")</f>
        <v>Fielder</v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26</v>
      </c>
      <c r="J27" s="117">
        <f>IF(ISNUMBER(SEARCH('Карта учёта'!$B$18,Расходка[[#This Row],[Наименование расходного материала]])),MAX($J$1:J26)+1,0)</f>
        <v>26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>Fielder XT-A</v>
      </c>
      <c r="W27" s="116" t="str">
        <f>IFERROR(INDEX(Расходка[Наименование расходного материала],MATCH(Расходка[[#This Row],[№]],Поиск_расходки[Индекс6],0)),"")</f>
        <v>Fielder XT-A</v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27</v>
      </c>
      <c r="J28" s="117">
        <f>IF(ISNUMBER(SEARCH('Карта учёта'!$B$18,Расходка[[#This Row],[Наименование расходного материала]])),MAX($J$1:J27)+1,0)</f>
        <v>27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>Fielder XT-R</v>
      </c>
      <c r="W28" s="116" t="str">
        <f>IFERROR(INDEX(Расходка[Наименование расходного материала],MATCH(Расходка[[#This Row],[№]],Поиск_расходки[Индекс6],0)),"")</f>
        <v>Fielder XT-R</v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28</v>
      </c>
      <c r="J29" s="117">
        <f>IF(ISNUMBER(SEARCH('Карта учёта'!$B$18,Расходка[[#This Row],[Наименование расходного материала]])),MAX($J$1:J28)+1,0)</f>
        <v>28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>Asahi Gaia First</v>
      </c>
      <c r="W29" s="116" t="str">
        <f>IFERROR(INDEX(Расходка[Наименование расходного материала],MATCH(Расходка[[#This Row],[№]],Поиск_расходки[Индекс6],0)),"")</f>
        <v>Asahi Gaia First</v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29</v>
      </c>
      <c r="J30" s="117">
        <f>IF(ISNUMBER(SEARCH('Карта учёта'!$B$18,Расходка[[#This Row],[Наименование расходного материала]])),MAX($J$1:J29)+1,0)</f>
        <v>29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>Asahi Gaia Second</v>
      </c>
      <c r="W30" s="116" t="str">
        <f>IFERROR(INDEX(Расходка[Наименование расходного материала],MATCH(Расходка[[#This Row],[№]],Поиск_расходки[Индекс6],0)),"")</f>
        <v>Asahi Gaia Second</v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30</v>
      </c>
      <c r="J31" s="117">
        <f>IF(ISNUMBER(SEARCH('Карта учёта'!$B$18,Расходка[[#This Row],[Наименование расходного материала]])),MAX($J$1:J30)+1,0)</f>
        <v>30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>Asahi Gaia Third</v>
      </c>
      <c r="W31" s="116" t="str">
        <f>IFERROR(INDEX(Расходка[Наименование расходного материала],MATCH(Расходка[[#This Row],[№]],Поиск_расходки[Индекс6],0)),"")</f>
        <v>Asahi Gaia Third</v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31</v>
      </c>
      <c r="J32" s="117">
        <f>IF(ISNUMBER(SEARCH('Карта учёта'!$B$18,Расходка[[#This Row],[Наименование расходного материала]])),MAX($J$1:J31)+1,0)</f>
        <v>31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>Intuition</v>
      </c>
      <c r="W32" s="116" t="str">
        <f>IFERROR(INDEX(Расходка[Наименование расходного материала],MATCH(Расходка[[#This Row],[№]],Поиск_расходки[Индекс6],0)),"")</f>
        <v>Intuition</v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32</v>
      </c>
      <c r="J33" s="117">
        <f>IF(ISNUMBER(SEARCH('Карта учёта'!$B$18,Расходка[[#This Row],[Наименование расходного материала]])),MAX($J$1:J32)+1,0)</f>
        <v>32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>ProVia 3 Hydro-Track®</v>
      </c>
      <c r="W33" s="116" t="str">
        <f>IFERROR(INDEX(Расходка[Наименование расходного материала],MATCH(Расходка[[#This Row],[№]],Поиск_расходки[Индекс6],0)),"")</f>
        <v>ProVia 3 Hydro-Track®</v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33</v>
      </c>
      <c r="J34" s="117">
        <f>IF(ISNUMBER(SEARCH('Карта учёта'!$B$18,Расходка[[#This Row],[Наименование расходного материала]])),MAX($J$1:J33)+1,0)</f>
        <v>33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>ProVia 6 Hydro-Track®</v>
      </c>
      <c r="W34" s="116" t="str">
        <f>IFERROR(INDEX(Расходка[Наименование расходного материала],MATCH(Расходка[[#This Row],[№]],Поиск_расходки[Индекс6],0)),"")</f>
        <v>ProVia 6 Hydro-Track®</v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34</v>
      </c>
      <c r="J35" s="117">
        <f>IF(ISNUMBER(SEARCH('Карта учёта'!$B$18,Расходка[[#This Row],[Наименование расходного материала]])),MAX($J$1:J34)+1,0)</f>
        <v>34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>ProVia 9 Hydro-Track®</v>
      </c>
      <c r="W35" s="116" t="str">
        <f>IFERROR(INDEX(Расходка[Наименование расходного материала],MATCH(Расходка[[#This Row],[№]],Поиск_расходки[Индекс6],0)),"")</f>
        <v>ProVia 9 Hydro-Track®</v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35</v>
      </c>
      <c r="J36" s="117">
        <f>IF(ISNUMBER(SEARCH('Карта учёта'!$B$18,Расходка[[#This Row],[Наименование расходного материала]])),MAX($J$1:J35)+1,0)</f>
        <v>35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>Rinato</v>
      </c>
      <c r="W36" s="116" t="str">
        <f>IFERROR(INDEX(Расходка[Наименование расходного материала],MATCH(Расходка[[#This Row],[№]],Поиск_расходки[Индекс6],0)),"")</f>
        <v>Rinato</v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36</v>
      </c>
      <c r="J37" s="117">
        <f>IF(ISNUMBER(SEARCH('Карта учёта'!$B$18,Расходка[[#This Row],[Наименование расходного материала]])),MAX($J$1:J36)+1,0)</f>
        <v>36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>Runthrough NS (Floppy)</v>
      </c>
      <c r="W37" s="116" t="str">
        <f>IFERROR(INDEX(Расходка[Наименование расходного материала],MATCH(Расходка[[#This Row],[№]],Поиск_расходки[Индекс6],0)),"")</f>
        <v>Runthrough NS (Floppy)</v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37</v>
      </c>
      <c r="J38" s="117">
        <f>IF(ISNUMBER(SEARCH('Карта учёта'!$B$18,Расходка[[#This Row],[Наименование расходного материала]])),MAX($J$1:J37)+1,0)</f>
        <v>37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8" s="116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38</v>
      </c>
      <c r="J39" s="117">
        <f>IF(ISNUMBER(SEARCH('Карта учёта'!$B$18,Расходка[[#This Row],[Наименование расходного материала]])),MAX($J$1:J38)+1,0)</f>
        <v>38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9" s="116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39</v>
      </c>
      <c r="J40" s="117">
        <f>IF(ISNUMBER(SEARCH('Карта учёта'!$B$18,Расходка[[#This Row],[Наименование расходного материала]])),MAX($J$1:J39)+1,0)</f>
        <v>39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>Sion</v>
      </c>
      <c r="W40" s="116" t="str">
        <f>IFERROR(INDEX(Расходка[Наименование расходного материала],MATCH(Расходка[[#This Row],[№]],Поиск_расходки[Индекс6],0)),"")</f>
        <v>Sion</v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40</v>
      </c>
      <c r="J41" s="117">
        <f>IF(ISNUMBER(SEARCH('Карта учёта'!$B$18,Расходка[[#This Row],[Наименование расходного материала]])),MAX($J$1:J40)+1,0)</f>
        <v>40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>Sion Black</v>
      </c>
      <c r="W41" s="116" t="str">
        <f>IFERROR(INDEX(Расходка[Наименование расходного материала],MATCH(Расходка[[#This Row],[№]],Поиск_расходки[Индекс6],0)),"")</f>
        <v>Sion Black</v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41</v>
      </c>
      <c r="J42" s="117">
        <f>IF(ISNUMBER(SEARCH('Карта учёта'!$B$18,Расходка[[#This Row],[Наименование расходного материала]])),MAX($J$1:J41)+1,0)</f>
        <v>41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>Sion Blue</v>
      </c>
      <c r="W42" s="116" t="str">
        <f>IFERROR(INDEX(Расходка[Наименование расходного материала],MATCH(Расходка[[#This Row],[№]],Поиск_расходки[Индекс6],0)),"")</f>
        <v>Sion Blue</v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42</v>
      </c>
      <c r="J43" s="117">
        <f>IF(ISNUMBER(SEARCH('Карта учёта'!$B$18,Расходка[[#This Row],[Наименование расходного материала]])),MAX($J$1:J42)+1,0)</f>
        <v>42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>Thunder</v>
      </c>
      <c r="W43" s="116" t="str">
        <f>IFERROR(INDEX(Расходка[Наименование расходного материала],MATCH(Расходка[[#This Row],[№]],Поиск_расходки[Индекс6],0)),"")</f>
        <v>Thunder</v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43</v>
      </c>
      <c r="J44" s="117">
        <f>IF(ISNUMBER(SEARCH('Карта учёта'!$B$18,Расходка[[#This Row],[Наименование расходного материала]])),MAX($J$1:J43)+1,0)</f>
        <v>43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>Whisper MS</v>
      </c>
      <c r="W44" s="116" t="str">
        <f>IFERROR(INDEX(Расходка[Наименование расходного материала],MATCH(Расходка[[#This Row],[№]],Поиск_расходки[Индекс6],0)),"")</f>
        <v>Whisper MS</v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44</v>
      </c>
      <c r="J45" s="117">
        <f>IF(ISNUMBER(SEARCH('Карта учёта'!$B$18,Расходка[[#This Row],[Наименование расходного материала]])),MAX($J$1:J44)+1,0)</f>
        <v>44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>Winn 200T</v>
      </c>
      <c r="W45" s="116" t="str">
        <f>IFERROR(INDEX(Расходка[Наименование расходного материала],MATCH(Расходка[[#This Row],[№]],Поиск_расходки[Индекс6],0)),"")</f>
        <v>Winn 200T</v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1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45</v>
      </c>
      <c r="J46" s="117">
        <f>IF(ISNUMBER(SEARCH('Карта учёта'!$B$18,Расходка[[#This Row],[Наименование расходного материала]])),MAX($J$1:J45)+1,0)</f>
        <v>45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6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46</v>
      </c>
      <c r="J47" s="117">
        <f>IF(ISNUMBER(SEARCH('Карта учёта'!$B$18,Расходка[[#This Row],[Наименование расходного материала]])),MAX($J$1:J46)+1,0)</f>
        <v>46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7" s="116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47</v>
      </c>
      <c r="J48" s="117">
        <f>IF(ISNUMBER(SEARCH('Карта учёта'!$B$18,Расходка[[#This Row],[Наименование расходного материала]])),MAX($J$1:J47)+1,0)</f>
        <v>47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8" s="116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48</v>
      </c>
      <c r="J49" s="117">
        <f>IF(ISNUMBER(SEARCH('Карта учёта'!$B$18,Расходка[[#This Row],[Наименование расходного материала]])),MAX($J$1:J48)+1,0)</f>
        <v>48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49" s="116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49</v>
      </c>
      <c r="J50" s="117">
        <f>IF(ISNUMBER(SEARCH('Карта учёта'!$B$18,Расходка[[#This Row],[Наименование расходного материала]])),MAX($J$1:J49)+1,0)</f>
        <v>49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>BMS, Integtity</v>
      </c>
      <c r="W50" s="116" t="str">
        <f>IFERROR(INDEX(Расходка[Наименование расходного материала],MATCH(Расходка[[#This Row],[№]],Поиск_расходки[Индекс6],0)),"")</f>
        <v>BMS, Integtity</v>
      </c>
      <c r="X50" s="116" t="str">
        <f>IFERROR(INDEX(Расходка[Наименование расходного материала],MATCH(Расходка[[#This Row],[№]],Поиск_расходки[Индекс7],0)),"")</f>
        <v>BMS, Integtity</v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50</v>
      </c>
      <c r="J51" s="117">
        <f>IF(ISNUMBER(SEARCH('Карта учёта'!$B$18,Расходка[[#This Row],[Наименование расходного материала]])),MAX($J$1:J50)+1,0)</f>
        <v>50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>DES, Calipso</v>
      </c>
      <c r="W51" s="116" t="str">
        <f>IFERROR(INDEX(Расходка[Наименование расходного материала],MATCH(Расходка[[#This Row],[№]],Поиск_расходки[Индекс6],0)),"")</f>
        <v>DES, Calipso</v>
      </c>
      <c r="X51" s="116" t="str">
        <f>IFERROR(INDEX(Расходка[Наименование расходного материала],MATCH(Расходка[[#This Row],[№]],Поиск_расходки[Индекс7],0)),"")</f>
        <v>DES, Calipso</v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51</v>
      </c>
      <c r="J52" s="117">
        <f>IF(ISNUMBER(SEARCH('Карта учёта'!$B$18,Расходка[[#This Row],[Наименование расходного материала]])),MAX($J$1:J51)+1,0)</f>
        <v>51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>DES, NanoMed</v>
      </c>
      <c r="W52" s="116" t="str">
        <f>IFERROR(INDEX(Расходка[Наименование расходного материала],MATCH(Расходка[[#This Row],[№]],Поиск_расходки[Индекс6],0)),"")</f>
        <v>DES, NanoMed</v>
      </c>
      <c r="X52" s="116" t="str">
        <f>IFERROR(INDEX(Расходка[Наименование расходного материала],MATCH(Расходка[[#This Row],[№]],Поиск_расходки[Индекс7],0)),"")</f>
        <v>DES, NanoMed</v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1</v>
      </c>
      <c r="I53" s="117">
        <f>IF(ISNUMBER(SEARCH('Карта учёта'!$B$17,Расходка[[#This Row],[Наименование расходного материала]])),MAX($I$1:I52)+1,0)</f>
        <v>52</v>
      </c>
      <c r="J53" s="117">
        <f>IF(ISNUMBER(SEARCH('Карта учёта'!$B$18,Расходка[[#This Row],[Наименование расходного материала]])),MAX($J$1:J52)+1,0)</f>
        <v>52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3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3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53</v>
      </c>
      <c r="J54" s="117">
        <f>IF(ISNUMBER(SEARCH('Карта учёта'!$B$18,Расходка[[#This Row],[Наименование расходного материала]])),MAX($J$1:J53)+1,0)</f>
        <v>53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>DES, Yukon Chrome PC</v>
      </c>
      <c r="W54" s="116" t="str">
        <f>IFERROR(INDEX(Расходка[Наименование расходного материала],MATCH(Расходка[[#This Row],[№]],Поиск_расходки[Индекс6],0)),"")</f>
        <v>DES, Yukon Chrome PC</v>
      </c>
      <c r="X54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54</v>
      </c>
      <c r="J55" s="117">
        <f>IF(ISNUMBER(SEARCH('Карта учёта'!$B$18,Расходка[[#This Row],[Наименование расходного материала]])),MAX($J$1:J54)+1,0)</f>
        <v>54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>DES, Firehawk</v>
      </c>
      <c r="W55" s="116" t="str">
        <f>IFERROR(INDEX(Расходка[Наименование расходного материала],MATCH(Расходка[[#This Row],[№]],Поиск_расходки[Индекс6],0)),"")</f>
        <v>DES, Firehawk</v>
      </c>
      <c r="X55" s="116" t="str">
        <f>IFERROR(INDEX(Расходка[Наименование расходного материала],MATCH(Расходка[[#This Row],[№]],Поиск_расходки[Индекс7],0)),"")</f>
        <v>DES, Firehawk</v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55</v>
      </c>
      <c r="J56" s="117">
        <f>IF(ISNUMBER(SEARCH('Карта учёта'!$B$18,Расходка[[#This Row],[Наименование расходного материала]])),MAX($J$1:J55)+1,0)</f>
        <v>55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>DES, Resolute Onyx</v>
      </c>
      <c r="W56" s="116" t="str">
        <f>IFERROR(INDEX(Расходка[Наименование расходного материала],MATCH(Расходка[[#This Row],[№]],Поиск_расходки[Индекс6],0)),"")</f>
        <v>DES, Resolute Onyx</v>
      </c>
      <c r="X56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56</v>
      </c>
      <c r="J57" s="117">
        <f>IF(ISNUMBER(SEARCH('Карта учёта'!$B$18,Расходка[[#This Row],[Наименование расходного материала]])),MAX($J$1:J56)+1,0)</f>
        <v>56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6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57</v>
      </c>
      <c r="J58" s="117">
        <f>IF(ISNUMBER(SEARCH('Карта учёта'!$B$18,Расходка[[#This Row],[Наименование расходного материала]])),MAX($J$1:J57)+1,0)</f>
        <v>57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58</v>
      </c>
      <c r="J59" s="117">
        <f>IF(ISNUMBER(SEARCH('Карта учёта'!$B$18,Расходка[[#This Row],[Наименование расходного материала]])),MAX($J$1:J58)+1,0)</f>
        <v>58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6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59</v>
      </c>
      <c r="J60" s="117">
        <f>IF(ISNUMBER(SEARCH('Карта учёта'!$B$18,Расходка[[#This Row],[Наименование расходного материала]])),MAX($J$1:J59)+1,0)</f>
        <v>59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6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60</v>
      </c>
      <c r="J61" s="117">
        <f>IF(ISNUMBER(SEARCH('Карта учёта'!$B$18,Расходка[[#This Row],[Наименование расходного материала]])),MAX($J$1:J60)+1,0)</f>
        <v>60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6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61</v>
      </c>
      <c r="J62" s="117">
        <f>IF(ISNUMBER(SEARCH('Карта учёта'!$B$18,Расходка[[#This Row],[Наименование расходного материала]])),MAX($J$1:J61)+1,0)</f>
        <v>61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6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62</v>
      </c>
      <c r="J63" s="117">
        <f>IF(ISNUMBER(SEARCH('Карта учёта'!$B$18,Расходка[[#This Row],[Наименование расходного материала]])),MAX($J$1:J62)+1,0)</f>
        <v>62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63</v>
      </c>
      <c r="J64" s="117">
        <f>IF(ISNUMBER(SEARCH('Карта учёта'!$B$18,Расходка[[#This Row],[Наименование расходного материала]])),MAX($J$1:J63)+1,0)</f>
        <v>63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6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64</v>
      </c>
      <c r="J65" s="117">
        <f>IF(ISNUMBER(SEARCH('Карта учёта'!$B$18,Расходка[[#This Row],[Наименование расходного материала]])),MAX($J$1:J64)+1,0)</f>
        <v>64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6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65</v>
      </c>
      <c r="J66" s="117">
        <f>IF(ISNUMBER(SEARCH('Карта учёта'!$B$18,Расходка[[#This Row],[Наименование расходного материала]])),MAX($J$1:J65)+1,0)</f>
        <v>65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6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66</v>
      </c>
      <c r="J67" s="201">
        <f>IF(ISNUMBER(SEARCH('Карта учёта'!$B$18,Расходка[[#This Row],[Наименование расходного материала]])),MAX($J$1:J66)+1,0)</f>
        <v>66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2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67</v>
      </c>
      <c r="J68" s="201">
        <f>IF(ISNUMBER(SEARCH('Карта учёта'!$B$18,Расходка[[#This Row],[Наименование расходного материала]])),MAX($J$1:J67)+1,0)</f>
        <v>67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2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68</v>
      </c>
      <c r="J69" s="201">
        <f>IF(ISNUMBER(SEARCH('Карта учёта'!$B$18,Расходка[[#This Row],[Наименование расходного материала]])),MAX($J$1:J68)+1,0)</f>
        <v>68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2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69</v>
      </c>
      <c r="J70" s="201">
        <f>IF(ISNUMBER(SEARCH('Карта учёта'!$B$18,Расходка[[#This Row],[Наименование расходного материала]])),MAX($J$1:J69)+1,0)</f>
        <v>69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2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2024-01-31T18:02:59Z</cp:lastPrinted>
  <dcterms:created xsi:type="dcterms:W3CDTF">2015-06-05T18:19:34Z</dcterms:created>
  <dcterms:modified xsi:type="dcterms:W3CDTF">2024-01-31T18:06:25Z</dcterms:modified>
</cp:coreProperties>
</file>