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2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5" i="1"/>
  <c r="R76" i="1"/>
  <c r="R77" i="1"/>
  <c r="R78" i="1"/>
  <c r="R79" i="1"/>
  <c r="R80" i="1"/>
  <c r="R81" i="1"/>
  <c r="R82" i="1"/>
  <c r="S76" i="1"/>
  <c r="S77" i="1"/>
  <c r="S78" i="1"/>
  <c r="S79" i="1"/>
  <c r="S80" i="1"/>
  <c r="S81" i="1"/>
  <c r="S82" i="1"/>
  <c r="T76" i="1"/>
  <c r="T77" i="1"/>
  <c r="T78" i="1"/>
  <c r="T79" i="1"/>
  <c r="T80" i="1"/>
  <c r="T81" i="1"/>
  <c r="T82" i="1"/>
  <c r="U76" i="1"/>
  <c r="U77" i="1"/>
  <c r="U78" i="1"/>
  <c r="U79" i="1"/>
  <c r="U80" i="1"/>
  <c r="U81" i="1"/>
  <c r="U82" i="1"/>
  <c r="V75" i="1"/>
  <c r="V76" i="1"/>
  <c r="V77" i="1"/>
  <c r="V78" i="1"/>
  <c r="V79" i="1"/>
  <c r="V80" i="1"/>
  <c r="V81" i="1"/>
  <c r="V82" i="1"/>
  <c r="W76" i="1"/>
  <c r="W77" i="1"/>
  <c r="W78" i="1"/>
  <c r="W79" i="1"/>
  <c r="W80" i="1"/>
  <c r="W81" i="1"/>
  <c r="W82" i="1"/>
  <c r="X76" i="1"/>
  <c r="X77" i="1"/>
  <c r="X78" i="1"/>
  <c r="X79" i="1"/>
  <c r="X80" i="1"/>
  <c r="X81" i="1"/>
  <c r="X82" i="1"/>
  <c r="Y76" i="1"/>
  <c r="Y77" i="1"/>
  <c r="Y78" i="1"/>
  <c r="Y79" i="1"/>
  <c r="Y80" i="1"/>
  <c r="Y81" i="1"/>
  <c r="Y82" i="1"/>
  <c r="Z76" i="1"/>
  <c r="Z77" i="1"/>
  <c r="Z78" i="1"/>
  <c r="Z79" i="1"/>
  <c r="Z80" i="1"/>
  <c r="Z81" i="1"/>
  <c r="Z82" i="1"/>
  <c r="AA75" i="1"/>
  <c r="AA76" i="1"/>
  <c r="AA77" i="1"/>
  <c r="AA78" i="1"/>
  <c r="AA79" i="1"/>
  <c r="AA80" i="1"/>
  <c r="AA81" i="1"/>
  <c r="AA82" i="1"/>
  <c r="AB75" i="1"/>
  <c r="AB76" i="1"/>
  <c r="AB77" i="1"/>
  <c r="AB78" i="1"/>
  <c r="AB79" i="1"/>
  <c r="AB80" i="1"/>
  <c r="AB81" i="1"/>
  <c r="AB82" i="1"/>
  <c r="AC75" i="1"/>
  <c r="AC76" i="1"/>
  <c r="AC77" i="1"/>
  <c r="AC78" i="1"/>
  <c r="AC79" i="1"/>
  <c r="AC80" i="1"/>
  <c r="AC81" i="1"/>
  <c r="AC82" i="1"/>
  <c r="AD75" i="1"/>
  <c r="AD76" i="1"/>
  <c r="AD77" i="1"/>
  <c r="AD78" i="1"/>
  <c r="AD79" i="1"/>
  <c r="AD80" i="1"/>
  <c r="AD81" i="1"/>
  <c r="AD82" i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E66" i="1" l="1"/>
  <c r="E67" i="1"/>
  <c r="E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9" i="1" l="1"/>
  <c r="P10" i="1" s="1"/>
  <c r="P11" i="1"/>
  <c r="E9" i="1"/>
  <c r="E10" i="1" s="1"/>
  <c r="O11" i="1"/>
  <c r="O12" i="1" s="1"/>
  <c r="O13" i="1" s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P12" i="1"/>
  <c r="P13" i="1" s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6" i="1" l="1"/>
  <c r="P57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8" i="1" l="1"/>
  <c r="AC58" i="1" s="1"/>
  <c r="AC56" i="1"/>
  <c r="P59" i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R72" i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 l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3" i="1" l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3" i="1" l="1"/>
  <c r="AB74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73" i="1" l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75" i="1" s="1"/>
  <c r="W73" i="1"/>
  <c r="W43" i="1"/>
  <c r="W39" i="1"/>
  <c r="W64" i="1"/>
  <c r="H70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W42" i="1" l="1"/>
  <c r="W68" i="1"/>
  <c r="W58" i="1"/>
  <c r="W65" i="1"/>
  <c r="H71" i="1"/>
  <c r="U75" i="1" s="1"/>
  <c r="W72" i="1"/>
  <c r="W55" i="1"/>
  <c r="W50" i="1"/>
  <c r="W57" i="1"/>
  <c r="W61" i="1"/>
  <c r="W51" i="1"/>
  <c r="W53" i="1"/>
  <c r="W48" i="1"/>
  <c r="W71" i="1"/>
  <c r="W70" i="1"/>
  <c r="W44" i="1"/>
  <c r="W45" i="1"/>
  <c r="W69" i="1"/>
  <c r="W63" i="1"/>
  <c r="W52" i="1"/>
  <c r="W47" i="1"/>
  <c r="W62" i="1"/>
  <c r="W66" i="1"/>
  <c r="W46" i="1"/>
  <c r="W60" i="1"/>
  <c r="W40" i="1"/>
  <c r="W49" i="1"/>
  <c r="W67" i="1"/>
  <c r="W74" i="1"/>
  <c r="W56" i="1"/>
  <c r="W54" i="1"/>
  <c r="W41" i="1"/>
  <c r="W59" i="1"/>
  <c r="U2" i="1"/>
  <c r="U50" i="1"/>
  <c r="U62" i="1"/>
  <c r="U53" i="1"/>
  <c r="U59" i="1"/>
  <c r="U42" i="1"/>
  <c r="U69" i="1"/>
  <c r="U48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U39" i="1" l="1"/>
  <c r="U41" i="1"/>
  <c r="U74" i="1"/>
  <c r="U46" i="1"/>
  <c r="U57" i="1"/>
  <c r="U70" i="1"/>
  <c r="U52" i="1"/>
  <c r="U54" i="1"/>
  <c r="U63" i="1"/>
  <c r="U71" i="1"/>
  <c r="U73" i="1"/>
  <c r="F68" i="1"/>
  <c r="K67" i="1"/>
  <c r="X2" i="1"/>
  <c r="G53" i="1"/>
  <c r="AC45" i="1"/>
  <c r="N49" i="1"/>
  <c r="N50" i="1" s="1"/>
  <c r="AB35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F71" i="1" l="1"/>
  <c r="S75" i="1" s="1"/>
  <c r="K71" i="1"/>
  <c r="X75" i="1" s="1"/>
  <c r="S57" i="1"/>
  <c r="S23" i="1"/>
  <c r="S24" i="1"/>
  <c r="S28" i="1"/>
  <c r="S19" i="1"/>
  <c r="S15" i="1"/>
  <c r="S21" i="1"/>
  <c r="S62" i="1"/>
  <c r="S47" i="1"/>
  <c r="S52" i="1"/>
  <c r="S58" i="1"/>
  <c r="S53" i="1"/>
  <c r="S4" i="1"/>
  <c r="S41" i="1"/>
  <c r="S27" i="1"/>
  <c r="X70" i="1"/>
  <c r="X47" i="1"/>
  <c r="X45" i="1"/>
  <c r="X46" i="1"/>
  <c r="X67" i="1"/>
  <c r="X41" i="1"/>
  <c r="X62" i="1"/>
  <c r="X71" i="1"/>
  <c r="X59" i="1"/>
  <c r="X54" i="1"/>
  <c r="X55" i="1"/>
  <c r="X43" i="1"/>
  <c r="X63" i="1"/>
  <c r="X73" i="1"/>
  <c r="X42" i="1"/>
  <c r="X58" i="1"/>
  <c r="X39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5" i="1"/>
  <c r="X28" i="1"/>
  <c r="X16" i="1"/>
  <c r="X29" i="1"/>
  <c r="X21" i="1"/>
  <c r="S48" i="1" l="1"/>
  <c r="S43" i="1"/>
  <c r="S74" i="1"/>
  <c r="S68" i="1"/>
  <c r="S54" i="1"/>
  <c r="S31" i="1"/>
  <c r="S38" i="1"/>
  <c r="S17" i="1"/>
  <c r="S45" i="1"/>
  <c r="S51" i="1"/>
  <c r="S66" i="1"/>
  <c r="S36" i="1"/>
  <c r="S40" i="1"/>
  <c r="S16" i="1"/>
  <c r="S69" i="1"/>
  <c r="S32" i="1"/>
  <c r="S12" i="1"/>
  <c r="S33" i="1"/>
  <c r="S44" i="1"/>
  <c r="S9" i="1"/>
  <c r="S26" i="1"/>
  <c r="S55" i="1"/>
  <c r="S67" i="1"/>
  <c r="S39" i="1"/>
  <c r="S11" i="1"/>
  <c r="S29" i="1"/>
  <c r="S5" i="1"/>
  <c r="S30" i="1"/>
  <c r="S34" i="1"/>
  <c r="S71" i="1"/>
  <c r="S60" i="1"/>
  <c r="S64" i="1"/>
  <c r="S61" i="1"/>
  <c r="S49" i="1"/>
  <c r="S59" i="1"/>
  <c r="S6" i="1"/>
  <c r="S25" i="1"/>
  <c r="S13" i="1"/>
  <c r="S20" i="1"/>
  <c r="S42" i="1"/>
  <c r="S7" i="1"/>
  <c r="S18" i="1"/>
  <c r="S56" i="1"/>
  <c r="S14" i="1"/>
  <c r="S22" i="1"/>
  <c r="S65" i="1"/>
  <c r="S50" i="1"/>
  <c r="S10" i="1"/>
  <c r="S63" i="1"/>
  <c r="S70" i="1"/>
  <c r="S35" i="1"/>
  <c r="S37" i="1"/>
  <c r="S46" i="1"/>
  <c r="S8" i="1"/>
  <c r="S3" i="1"/>
  <c r="S73" i="1"/>
  <c r="S72" i="1"/>
  <c r="X30" i="1"/>
  <c r="X11" i="1"/>
  <c r="X22" i="1"/>
  <c r="X14" i="1"/>
  <c r="X31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53" i="1"/>
  <c r="X65" i="1"/>
  <c r="X48" i="1"/>
  <c r="X74" i="1"/>
  <c r="X64" i="1"/>
  <c r="X50" i="1"/>
  <c r="X57" i="1"/>
  <c r="X56" i="1"/>
  <c r="X52" i="1"/>
  <c r="X51" i="1"/>
  <c r="X68" i="1"/>
  <c r="X44" i="1"/>
  <c r="X40" i="1"/>
  <c r="X49" i="1"/>
  <c r="X72" i="1"/>
  <c r="X61" i="1"/>
  <c r="X66" i="1"/>
  <c r="X69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69" i="1" l="1"/>
  <c r="N70" i="1"/>
  <c r="N71" i="1" s="1"/>
  <c r="AA54" i="1"/>
  <c r="G65" i="1"/>
  <c r="M56" i="1"/>
  <c r="M57" i="1" s="1"/>
  <c r="L54" i="1"/>
  <c r="AA28" i="1" l="1"/>
  <c r="AA70" i="1"/>
  <c r="AA73" i="1"/>
  <c r="AA74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L71" i="1" s="1"/>
  <c r="Y75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2" i="1"/>
  <c r="M63" i="1"/>
  <c r="M64" i="1" s="1"/>
  <c r="M65" i="1" s="1"/>
  <c r="G71" i="1" l="1"/>
  <c r="T19" i="1" s="1"/>
  <c r="T23" i="1"/>
  <c r="T62" i="1"/>
  <c r="T9" i="1"/>
  <c r="T3" i="1"/>
  <c r="T40" i="1"/>
  <c r="T68" i="1"/>
  <c r="T54" i="1"/>
  <c r="T51" i="1"/>
  <c r="T26" i="1"/>
  <c r="T17" i="1"/>
  <c r="T50" i="1"/>
  <c r="T47" i="1"/>
  <c r="T55" i="1"/>
  <c r="T35" i="1"/>
  <c r="T34" i="1"/>
  <c r="T57" i="1"/>
  <c r="T25" i="1"/>
  <c r="T41" i="1"/>
  <c r="T6" i="1"/>
  <c r="T32" i="1"/>
  <c r="T67" i="1"/>
  <c r="T63" i="1"/>
  <c r="T21" i="1"/>
  <c r="T13" i="1"/>
  <c r="T12" i="1"/>
  <c r="T18" i="1"/>
  <c r="T69" i="1"/>
  <c r="T5" i="1"/>
  <c r="T20" i="1"/>
  <c r="T48" i="1"/>
  <c r="M66" i="1"/>
  <c r="T53" i="1" l="1"/>
  <c r="T46" i="1"/>
  <c r="T29" i="1"/>
  <c r="T75" i="1"/>
  <c r="T42" i="1"/>
  <c r="T15" i="1"/>
  <c r="T37" i="1"/>
  <c r="T70" i="1"/>
  <c r="T45" i="1"/>
  <c r="T61" i="1"/>
  <c r="T66" i="1"/>
  <c r="T27" i="1"/>
  <c r="T28" i="1"/>
  <c r="T22" i="1"/>
  <c r="T71" i="1"/>
  <c r="T8" i="1"/>
  <c r="T36" i="1"/>
  <c r="T38" i="1"/>
  <c r="T43" i="1"/>
  <c r="T31" i="1"/>
  <c r="T10" i="1"/>
  <c r="T44" i="1"/>
  <c r="T74" i="1"/>
  <c r="T14" i="1"/>
  <c r="T59" i="1"/>
  <c r="T56" i="1"/>
  <c r="T58" i="1"/>
  <c r="T39" i="1"/>
  <c r="T11" i="1"/>
  <c r="T33" i="1"/>
  <c r="T16" i="1"/>
  <c r="T64" i="1"/>
  <c r="T60" i="1"/>
  <c r="T24" i="1"/>
  <c r="T49" i="1"/>
  <c r="T52" i="1"/>
  <c r="T4" i="1"/>
  <c r="T30" i="1"/>
  <c r="T7" i="1"/>
  <c r="T65" i="1"/>
  <c r="T72" i="1"/>
  <c r="T73" i="1"/>
  <c r="M67" i="1"/>
  <c r="M68" i="1" l="1"/>
  <c r="AC67" i="1"/>
  <c r="P68" i="1"/>
  <c r="M69" i="1" l="1"/>
  <c r="AC68" i="1"/>
  <c r="P69" i="1"/>
  <c r="P70" i="1" s="1"/>
  <c r="P71" i="1" s="1"/>
  <c r="AC70" i="1"/>
  <c r="AC69" i="1"/>
  <c r="M70" i="1" l="1"/>
  <c r="AC28" i="1"/>
  <c r="AC73" i="1"/>
  <c r="AC74" i="1"/>
  <c r="M71" i="1"/>
  <c r="Z64" i="1" s="1"/>
  <c r="AC55" i="1"/>
  <c r="AC44" i="1"/>
  <c r="AC71" i="1"/>
  <c r="AC72" i="1"/>
  <c r="AC54" i="1"/>
  <c r="Z3" i="1" l="1"/>
  <c r="Z27" i="1"/>
  <c r="Z39" i="1"/>
  <c r="Z11" i="1"/>
  <c r="Z22" i="1"/>
  <c r="Z67" i="1"/>
  <c r="Z36" i="1"/>
  <c r="Z20" i="1"/>
  <c r="Z55" i="1"/>
  <c r="Z44" i="1"/>
  <c r="Z25" i="1"/>
  <c r="Z33" i="1"/>
  <c r="Z18" i="1"/>
  <c r="Z66" i="1"/>
  <c r="Z43" i="1"/>
  <c r="Z35" i="1"/>
  <c r="Z24" i="1"/>
  <c r="Z70" i="1"/>
  <c r="Z69" i="1"/>
  <c r="Z7" i="1"/>
  <c r="Z9" i="1"/>
  <c r="Z50" i="1"/>
  <c r="Z38" i="1"/>
  <c r="Z31" i="1"/>
  <c r="Z26" i="1"/>
  <c r="Z56" i="1"/>
  <c r="Z52" i="1"/>
  <c r="Z42" i="1"/>
  <c r="Z8" i="1"/>
  <c r="Z63" i="1"/>
  <c r="Z13" i="1"/>
  <c r="Z41" i="1"/>
  <c r="Z5" i="1"/>
  <c r="Z59" i="1"/>
  <c r="Z47" i="1"/>
  <c r="Z62" i="1"/>
  <c r="Z34" i="1"/>
  <c r="Z29" i="1"/>
  <c r="Z58" i="1"/>
  <c r="Z4" i="1"/>
  <c r="Z15" i="1"/>
  <c r="Z17" i="1"/>
  <c r="Z51" i="1"/>
  <c r="Z21" i="1"/>
  <c r="Z32" i="1"/>
  <c r="Z10" i="1"/>
  <c r="Z65" i="1"/>
  <c r="Z6" i="1"/>
  <c r="Z54" i="1"/>
  <c r="Z68" i="1"/>
  <c r="Z28" i="1"/>
  <c r="Z75" i="1"/>
  <c r="Z37" i="1"/>
  <c r="Z53" i="1"/>
  <c r="Z12" i="1"/>
  <c r="Z61" i="1"/>
  <c r="Z14" i="1"/>
  <c r="Z48" i="1"/>
  <c r="Z57" i="1"/>
  <c r="Z23" i="1"/>
  <c r="Z19" i="1"/>
  <c r="Z60" i="1"/>
  <c r="Z40" i="1"/>
  <c r="Z49" i="1"/>
  <c r="Z45" i="1"/>
  <c r="Z46" i="1"/>
  <c r="Z16" i="1"/>
  <c r="Z30" i="1"/>
  <c r="Z73" i="1"/>
  <c r="Z74" i="1"/>
  <c r="Z72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<sst xmlns="http://schemas.openxmlformats.org/spreadsheetml/2006/main" count="879" uniqueCount="532">
  <si>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</si>
  <si>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</si>
  <si>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</si>
  <si>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</si>
  <si>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</si>
  <si>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</si>
  <si>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</si>
  <si>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</si>
  <si>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</si>
  <si>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</si>
  <si>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</si>
  <si>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</si>
  <si>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</si>
  <si>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</si>
  <si>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</si>
  <si>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</si>
  <si>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</si>
  <si>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</si>
  <si>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</si>
  <si>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</si>
  <si>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</si>
  <si>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</si>
  <si>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</si>
  <si>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</si>
  <si>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</si>
  <si>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</si>
  <si>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</si>
  <si>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</si>
  <si>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</si>
  <si>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</si>
  <si>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</si>
  <si>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</si>
  <si>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</si>
  <si>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</si>
  <si>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</si>
  <si>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</si>
  <si>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</si>
  <si>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</si>
  <si>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</si>
  <si>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</si>
  <si>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</si>
  <si>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</si>
  <si>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</si>
  <si>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</si>
  <si>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</si>
  <si>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</si>
  <si>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</si>
  <si>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</si>
  <si>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</si>
  <si>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</si>
  <si>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</si>
  <si>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</si>
  <si>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</si>
  <si>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</si>
  <si>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</si>
  <si>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</si>
  <si>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</si>
  <si>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</si>
  <si>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</si>
  <si>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</si>
  <si>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</si>
  <si>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</si>
  <si>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</si>
  <si>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</si>
  <si>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</si>
  <si>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</si>
  <si>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</si>
  <si>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</si>
  <si>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</si>
  <si>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</si>
  <si>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</si>
  <si>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</si>
  <si>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</si>
  <si>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</si>
  <si>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</si>
  <si>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</si>
  <si>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</si>
  <si>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</si>
  <si>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</si>
  <si>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</si>
  <si>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</si>
  <si>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</si>
  <si>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</si>
  <si>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</si>
  <si>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</si>
  <si>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</si>
  <si>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</si>
  <si>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</si>
  <si>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</si>
  <si>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</si>
  <si>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</si>
  <si>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</si>
  <si>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</si>
  <si>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</si>
  <si>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</si>
  <si>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</si>
  <si>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</si>
  <si>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</si>
  <si>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</si>
  <si>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</si>
  <si>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</si>
  <si>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</si>
  <si>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</si>
  <si>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</si>
  <si>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</si>
  <si>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</si>
  <si>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</si>
  <si>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</si>
  <si>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</si>
  <si>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</si>
  <si>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</si>
  <si>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</si>
  <si>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</si>
  <si>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</si>
  <si>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</si>
  <si>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</si>
  <si>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</si>
  <si>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</si>
  <si>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</si>
  <si>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</si>
  <si>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</si>
  <si>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</si>
  <si>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</si>
  <si>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</si>
  <si>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</si>
  <si>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</si>
  <si>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</si>
  <si>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</si>
  <si>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</si>
  <si>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</si>
  <si>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</si>
  <si>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</si>
  <si>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</si>
  <si>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</si>
  <si>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</si>
  <si>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</si>
  <si>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</si>
  <si>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</si>
  <si>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</si>
  <si>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</si>
  <si>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</si>
  <si>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</si>
  <si>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</si>
  <si>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</si>
  <si>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</si>
  <si>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</si>
  <si>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</si>
  <si>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</si>
  <si>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</si>
  <si>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</si>
  <si>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</si>
  <si>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</si>
  <si>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</si>
  <si>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</si>
  <si>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</si>
  <si>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</si>
  <si>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</si>
  <si>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</si>
  <si>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</si>
  <si>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</si>
  <si>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</si>
  <si>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</si>
  <si>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</si>
  <si>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</si>
  <si>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</si>
  <si>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</si>
  <si>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</si>
  <si>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</si>
  <si>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</si>
  <si>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</si>
  <si>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</si>
  <si>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</si>
  <si>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</si>
  <si>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</si>
  <si>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</si>
  <si>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</si>
  <si>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</si>
  <si>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</si>
  <si>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</si>
  <si>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</si>
  <si>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</si>
  <si>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</si>
  <si>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</si>
  <si>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</si>
  <si>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</si>
  <si>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</si>
  <si>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</si>
  <si>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</si>
  <si>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</si>
  <si>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</si>
  <si>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</si>
  <si>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</si>
  <si>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</si>
  <si>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</si>
  <si>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</si>
  <si>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</si>
  <si>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</si>
  <si>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</si>
  <si>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</si>
  <si>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</si>
  <si>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</si>
  <si>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</si>
  <si>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</si>
  <si>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</si>
  <si>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</si>
  <si>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</si>
  <si>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</si>
  <si>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</si>
  <si>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</si>
  <si>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</si>
  <si>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</si>
  <si>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</si>
  <si>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</si>
  <si>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</si>
  <si>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</si>
  <si>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</si>
  <si>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</si>
  <si>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</si>
  <si>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</si>
  <si>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</si>
  <si>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</si>
  <si>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</si>
  <si>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</si>
  <si>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</si>
  <si>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</si>
  <si>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</si>
  <si>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</si>
  <si>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</si>
  <si>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</si>
  <si>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</si>
  <si>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</si>
  <si>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</si>
  <si>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</si>
  <si>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</si>
  <si>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</si>
  <si>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</si>
  <si>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</si>
  <si>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</si>
  <si>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</si>
  <si>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</si>
  <si>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</si>
  <si>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</si>
  <si>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</si>
  <si>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</si>
  <si>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</si>
  <si>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</si>
  <si>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</si>
  <si>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</si>
  <si>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</si>
  <si>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</si>
  <si>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</si>
  <si>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</si>
  <si>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</si>
  <si>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</si>
  <si>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</si>
  <si>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</si>
  <si>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</si>
  <si>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</si>
  <si>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</si>
  <si>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</si>
  <si>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</si>
  <si>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</si>
  <si>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</si>
  <si>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</si>
  <si>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</si>
  <si>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</si>
  <si>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</si>
  <si>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</si>
  <si>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</si>
  <si>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</si>
  <si>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</si>
  <si>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</si>
  <si>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</si>
  <si>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</si>
  <si>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</si>
  <si>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</si>
  <si>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</si>
  <si>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</si>
  <si>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</si>
  <si>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</si>
  <si>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</si>
  <si>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</si>
  <si>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</si>
  <si>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</si>
  <si>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</si>
  <si>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</si>
  <si>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</si>
  <si>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</si>
  <si>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</si>
  <si>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</si>
  <si>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</si>
  <si>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</si>
  <si>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</si>
  <si>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</si>
  <si>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</si>
  <si>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</si>
  <si>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</si>
  <si>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</si>
  <si>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</si>
  <si>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</si>
  <si>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</si>
  <si>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</si>
  <si>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</si>
  <si>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</si>
  <si>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</si>
  <si>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</si>
  <si>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</si>
  <si>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</si>
  <si>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</si>
  <si>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</si>
  <si>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</si>
  <si>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</si>
  <si>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</si>
  <si>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</si>
  <si>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</si>
  <si>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</si>
  <si>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</si>
  <si>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</si>
  <si>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</si>
  <si>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</si>
  <si>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</si>
  <si>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</si>
  <si>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</si>
  <si>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</si>
  <si>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</si>
  <si>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</si>
  <si>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</si>
  <si>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</si>
  <si>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</si>
  <si>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</si>
  <si>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</si>
  <si>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</si>
  <si>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</si>
  <si>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</si>
  <si>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</si>
  <si>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</si>
  <si>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</si>
  <si>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</si>
  <si>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</si>
  <si>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</si>
  <si>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</si>
  <si>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</si>
  <si>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</si>
  <si>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</si>
  <si>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</si>
  <si>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</si>
  <si>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</si>
  <si>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</si>
  <si>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</si>
  <si>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</si>
  <si>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</si>
  <si>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</si>
  <si>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</si>
  <si>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</si>
  <si>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</si>
  <si>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</si>
  <si>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</si>
  <si>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</si>
  <si>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</si>
  <si>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</si>
  <si>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</si>
  <si>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</si>
  <si>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</si>
  <si>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</si>
  <si>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</si>
  <si>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</si>
  <si>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</si>
  <si>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</si>
  <si>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</si>
  <si>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</si>
  <si>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</si>
  <si>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</si>
  <si>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</si>
  <si>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</si>
  <si>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</si>
  <si>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</si>
  <si>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</si>
  <si>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</si>
  <si>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</si>
  <si>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</si>
  <si>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</si>
  <si>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</si>
  <si>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</si>
  <si>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</si>
  <si>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</si>
  <si>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</si>
  <si>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</si>
  <si>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</si>
  <si>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</si>
  <si>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</si>
  <si>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</si>
  <si>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</si>
  <si>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</si>
  <si>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</si>
  <si>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</si>
  <si>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</si>
  <si>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</si>
  <si>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</si>
  <si>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</si>
  <si>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</si>
  <si>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</si>
  <si>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</si>
  <si>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</si>
  <si>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</si>
  <si>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</si>
  <si>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</si>
  <si>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</si>
  <si>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</si>
  <si>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</si>
  <si>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</si>
  <si>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</si>
  <si>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</si>
  <si>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</si>
  <si>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</si>
  <si>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</si>
  <si>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</si>
  <si>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</si>
  <si>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</si>
  <si>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</si>
  <si>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</si>
  <si>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</si>
  <si>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</si>
  <si>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</si>
  <si>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</si>
  <si>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</si>
  <si>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</si>
  <si>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</si>
  <si>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</si>
  <si>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</si>
  <si>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</si>
  <si>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</si>
  <si>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</si>
  <si>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</si>
  <si>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</si>
  <si>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</si>
  <si>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</si>
  <si>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</si>
  <si>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</si>
  <si>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</si>
  <si>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</si>
  <si>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</si>
  <si>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</si>
  <si>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</si>
  <si>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</si>
  <si>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</si>
  <si>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</si>
  <si>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</si>
  <si>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</si>
  <si>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</si>
  <si>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</si>
  <si>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</si>
  <si>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</si>
  <si>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</si>
  <si>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</si>
  <si>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</si>
  <si>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</si>
  <si>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</si>
  <si>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</si>
  <si>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</si>
  <si>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</si>
  <si>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</si>
  <si>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</si>
  <si>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</si>
  <si>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</si>
  <si>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</si>
  <si>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</si>
  <si>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</si>
  <si>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</si>
  <si>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</si>
  <si>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</si>
  <si>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</si>
  <si>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</si>
  <si>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</si>
  <si>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</si>
  <si>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</si>
  <si>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</si>
  <si>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</si>
  <si>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</si>
  <si>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</si>
  <si>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</si>
  <si>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</si>
  <si>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</si>
  <si>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</si>
  <si>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</si>
  <si>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</si>
  <si>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</si>
  <si>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</si>
  <si>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</si>
  <si>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</si>
  <si>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</si>
  <si>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</si>
  <si>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</si>
  <si>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</si>
  <si>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</si>
  <si>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</si>
  <si>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</si>
  <si>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</si>
  <si>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</si>
  <si>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</si>
  <si>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</si>
  <si>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</si>
  <si>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</si>
  <si>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</si>
  <si>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</si>
  <si>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</si>
  <si>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</si>
  <si>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</si>
  <si>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</si>
  <si>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</si>
  <si>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</si>
  <si>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</si>
  <si>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</si>
  <si>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</si>
  <si>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</si>
  <si>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</si>
  <si>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</si>
  <si>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</si>
  <si>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</si>
  <si>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>50 ml</t>
  </si>
  <si>
    <t>Правый</t>
  </si>
  <si>
    <t>Gaia First</t>
  </si>
  <si>
    <t>30 ml</t>
  </si>
  <si>
    <t>Суров В.Г.</t>
  </si>
  <si>
    <t>26:12</t>
  </si>
  <si>
    <t>стеноз дист/3 до 50%</t>
  </si>
  <si>
    <r>
      <t>острая окклюзия на уровне устья ПНА, TTG3, Rentrop 0. Стеноз проксимального сегмента до 50%</t>
    </r>
    <r>
      <rPr>
        <b/>
        <i/>
        <sz val="11"/>
        <color theme="1"/>
        <rFont val="Arial"/>
        <family val="2"/>
        <charset val="204"/>
      </rPr>
      <t>.</t>
    </r>
    <r>
      <rPr>
        <i/>
        <sz val="11"/>
        <color theme="1"/>
        <rFont val="Arial"/>
        <family val="2"/>
        <charset val="204"/>
      </rPr>
      <t xml:space="preserve"> </t>
    </r>
    <r>
      <rPr>
        <sz val="11"/>
        <color theme="1"/>
        <rFont val="Arial"/>
        <family val="2"/>
        <charset val="204"/>
      </rPr>
      <t xml:space="preserve">Антеградный кровоток по ПНА TIMI 0. </t>
    </r>
  </si>
  <si>
    <t>по типу двустволки со стеном проксимального сегмента до 40%.  Антеградный   TIMI III.</t>
  </si>
  <si>
    <t>неровности контуров проксимального сегмента. Антеградный кровоток TIMI III.</t>
  </si>
  <si>
    <t xml:space="preserve">Совместно с д/кардиологом: с учетом клинических данных, ЭКГ и КАГ рекомендована ЧТКА ПНА (с учётом характера поражения стентирование сегмента: ствол ЛКА-ПНА) </t>
  </si>
  <si>
    <t>250 ml</t>
  </si>
  <si>
    <t>Устье ствола ЛКА катетеризировано проводниковым катетером Launcher JL 4.0 6Fr. Коронарный проводник AngioLine 1 гр, (3 шт) проведены в дистальный сегмент ОА и ПНА. Аспирационным катетером Hunter  выполнена аспирация тромботических масс, получены фрагменты тромба 2х4 мм. В зону: ствол ЛКА - ПНА с полным покрытием стеноза проксимального сегмента ПНА, устья ПНА и тела ствола ЛКА  имплантирован DES Resolute Integrity 3.5-38, давлением 16 атм. Оптимизация и постдилатация стента БК Accuforce 4.5-15, давлением 12 - 16 атм. На контрольных съёмках явления slow-rewlow. Принято решение в пользу введения эптифибатида - 1 фл. Далее последовательная постдилатация ячейки и устья ОА БК Колибри 1.5 - 15 и Колибри 2.0 - 15,  давлением до 18 атм.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и ОА -  TIMI III. Ангиографический результат удовлетворительный. Пациент в тяжёлом состоянии транспортируется в ПРИТ для дальнейшего наблюдения и лечения.</t>
  </si>
  <si>
    <r>
      <t xml:space="preserve">1) Строгий контроль места пункции! 2) </t>
    </r>
    <r>
      <rPr>
        <b/>
        <u/>
        <sz val="11"/>
        <color theme="1"/>
        <rFont val="Calibri Light"/>
        <family val="2"/>
        <charset val="204"/>
        <scheme val="major"/>
      </rPr>
      <t>Инфузия эптифибатида в течении 12 ч.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</si>
</sst>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[$-F800]dddd\,\ mmmm\ dd\,\ yyyy"/>
    <numFmt numFmtId="166" formatCode="h:mm;@"/>
    <numFmt numFmtId="167" formatCode=";;;"/>
    <numFmt numFmtId="168" formatCode="&quot;&quot;&quot;&quot;"/>
  </numFmts>
  <fonts count="7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/>
    </xf>
    <xf numFmtId="168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113606</xdr:colOff>
      <xdr:row>40</xdr:row>
      <xdr:rowOff>45892</xdr:rowOff>
    </xdr:from>
    <xdr:to>
      <xdr:col>1</xdr:col>
      <xdr:colOff>1026103</xdr:colOff>
      <xdr:row>49</xdr:row>
      <xdr:rowOff>29940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6" y="7752483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N22" sqref="N21:O2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45340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0.62152777777777779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0.625</v>
      </c>
      <c r="C10" s="55"/>
      <c r="D10" s="95" t="s">
        <v>173</v>
      </c>
      <c r="E10" s="93"/>
      <c r="F10" s="93"/>
      <c r="G10" s="24" t="s">
        <v>156</v>
      </c>
      <c r="H10" s="26"/>
    </row>
    <row r="11" spans="1:8" ht="17.25" thickTop="1" thickBot="1">
      <c r="A11" s="89" t="s">
        <v>192</v>
      </c>
      <c r="B11" s="200" t="s">
        <v>522</v>
      </c>
      <c r="C11" s="8"/>
      <c r="D11" s="95" t="s">
        <v>170</v>
      </c>
      <c r="E11" s="93"/>
      <c r="F11" s="93"/>
      <c r="G11" s="24" t="s">
        <v>302</v>
      </c>
      <c r="H11" s="26"/>
    </row>
    <row r="12" spans="1:8" ht="16.5" thickTop="1">
      <c r="A12" s="81" t="s">
        <v>8</v>
      </c>
      <c r="B12" s="82">
        <v>22694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62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4747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523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12600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23.94</v>
      </c>
    </row>
    <row r="18" spans="1:8" ht="14.45" customHeight="1">
      <c r="A18" s="57" t="s">
        <v>188</v>
      </c>
      <c r="B18" s="87" t="s">
        <v>519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524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525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526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0" t="s">
        <v>527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528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518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="110" zoomScaleNormal="100" zoomScaleSheetLayoutView="110" zoomScalePageLayoutView="90" workbookViewId="0">
      <selection activeCell="L31" sqref="L3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218</v>
      </c>
      <c r="D8" s="236"/>
      <c r="E8" s="236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0"/>
      <c r="D10" s="240"/>
      <c r="E10" s="240"/>
      <c r="F10" s="194"/>
      <c r="G10" s="118"/>
      <c r="H10" s="39"/>
    </row>
    <row r="11" spans="1:8">
      <c r="A11" s="193"/>
      <c r="B11" s="197"/>
      <c r="C11" s="203">
        <f>SUM(F8:F10)</f>
        <v>1</v>
      </c>
      <c r="H11" s="39"/>
    </row>
    <row r="12" spans="1:8" ht="18.75">
      <c r="A12" s="75" t="s">
        <v>191</v>
      </c>
      <c r="B12" s="20">
        <f>КАГ!B8</f>
        <v>45340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0.625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0.69097222222222221</v>
      </c>
      <c r="C14" s="12"/>
      <c r="D14" s="95" t="s">
        <v>173</v>
      </c>
      <c r="E14" s="93"/>
      <c r="F14" s="93"/>
      <c r="G14" s="80" t="str">
        <f>КАГ!G10</f>
        <v>Мешалкина И.В.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6.597222222222221E-2</v>
      </c>
      <c r="D15" s="95" t="s">
        <v>170</v>
      </c>
      <c r="E15" s="93"/>
      <c r="F15" s="93"/>
      <c r="G15" s="80" t="str">
        <f>КАГ!G11</f>
        <v>Медведева 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Суров В.Г.</v>
      </c>
      <c r="C16" s="204">
        <f>LEN(КАГ!B11)</f>
        <v>10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22694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62</v>
      </c>
      <c r="H18" s="39"/>
    </row>
    <row r="19" spans="1:8" ht="14.45" customHeight="1">
      <c r="A19" s="15" t="s">
        <v>12</v>
      </c>
      <c r="B19" s="68">
        <f>КАГ!B14</f>
        <v>4747</v>
      </c>
      <c r="C19" s="69"/>
      <c r="D19" s="69"/>
      <c r="E19" s="69"/>
      <c r="F19" s="69"/>
      <c r="G19" s="166" t="s">
        <v>401</v>
      </c>
      <c r="H19" s="181" t="str">
        <f>КАГ!H15</f>
        <v>26:12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12600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23.94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0.62708333333333333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530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521</v>
      </c>
      <c r="C40" s="120"/>
      <c r="D40" s="241" t="s">
        <v>531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529</v>
      </c>
      <c r="H50" s="39"/>
    </row>
    <row r="51" spans="1:8">
      <c r="A51" s="65" t="s">
        <v>206</v>
      </c>
      <c r="B51" s="66" t="s">
        <v>517</v>
      </c>
      <c r="G51" s="74" t="str">
        <f>$G$13</f>
        <v>Щербаков А.С.</v>
      </c>
      <c r="H51" s="64"/>
    </row>
    <row r="52" spans="1:8">
      <c r="A52" s="227" t="s">
        <v>374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I17" sqref="I17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45340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1" t="str">
        <f>КАГ!$B$11</f>
        <v>Суров В.Г.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22694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62</v>
      </c>
    </row>
    <row r="7" spans="1:4">
      <c r="A7" s="38"/>
      <c r="C7" s="101" t="s">
        <v>12</v>
      </c>
      <c r="D7" s="103">
        <f>КАГ!$B$14</f>
        <v>4747</v>
      </c>
    </row>
    <row r="8" spans="1:4">
      <c r="A8" s="195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6"/>
      <c r="B10" s="31"/>
      <c r="C10" s="151" t="s">
        <v>13</v>
      </c>
      <c r="D10" s="152">
        <f>КАГ!$B$8</f>
        <v>45340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6" t="s">
        <v>346</v>
      </c>
      <c r="C14" s="136"/>
      <c r="D14" s="141">
        <v>3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5" s="155" t="s">
        <v>310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405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378</v>
      </c>
      <c r="C17" s="183" t="s">
        <v>408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6" t="s">
        <v>312</v>
      </c>
      <c r="C18" s="136" t="s">
        <v>432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9" s="155" t="s">
        <v>328</v>
      </c>
      <c r="C19" s="136"/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323</v>
      </c>
      <c r="C20" s="136" t="s">
        <v>475</v>
      </c>
      <c r="D20" s="141">
        <v>1</v>
      </c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2" sqref="A2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1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Проводник коронарный  1g, Angioline</v>
      </c>
      <c r="T2" s="115" t="str">
        <f>IFERROR(INDEX(Расходка[Наименование расходного материала],MATCH(Расходка[[#This Row],[№]],Поиск_расходки[Индекс3],0)),"")</f>
        <v>Hunter® 6F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NC Accuforce</v>
      </c>
      <c r="Z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1</v>
      </c>
      <c r="M5" s="116">
        <f>IF(ISNUMBER(SEARCH('Карта учёта'!$B$20,Расходка[[#This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520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First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>Gaia First</v>
      </c>
      <c r="AB28" s="115" t="str">
        <f>IFERROR(INDEX(Расходка[Наименование расходного материала],MATCH(Расходка[[#This Row],[№]],Поиск_расходки[Индекс11],0)),"")</f>
        <v>Gaia First</v>
      </c>
      <c r="AC28" s="115" t="str">
        <f>IFERROR(INDEX(Расходка[Наименование расходного материала],MATCH(Расходка[[#This Row],[№]],Поиск_расходки[Индекс12],0)),"")</f>
        <v>Gaia First</v>
      </c>
      <c r="AD28" s="115" t="str">
        <f>IFERROR(INDEX(Расходка[Наименование расходного материала],MATCH(Расходка[[#This Row],[№]],Поиск_расходки[Индекс13],0)),"")</f>
        <v>Gaia First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359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Second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>Gaia Second</v>
      </c>
      <c r="AB29" s="115" t="str">
        <f>IFERROR(INDEX(Расходка[Наименование расходного материала],MATCH(Расходка[[#This Row],[№]],Поиск_расходки[Индекс11],0)),"")</f>
        <v>Gaia Second</v>
      </c>
      <c r="AC29" s="115" t="str">
        <f>IFERROR(INDEX(Расходка[Наименование расходного материала],MATCH(Расходка[[#This Row],[№]],Поиск_расходки[Индекс12],0)),"")</f>
        <v>Gaia Second</v>
      </c>
      <c r="AD29" s="115" t="str">
        <f>IFERROR(INDEX(Расходка[Наименование расходного материала],MATCH(Расходка[[#This Row],[№]],Поиск_расходки[Индекс13],0)),"")</f>
        <v>Gaia Second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372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Gaia Third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>Gaia Third</v>
      </c>
      <c r="AB30" s="115" t="str">
        <f>IFERROR(INDEX(Расходка[Наименование расходного материала],MATCH(Расходка[[#This Row],[№]],Поиск_расходки[Индекс11],0)),"")</f>
        <v>Gaia Third</v>
      </c>
      <c r="AC30" s="115" t="str">
        <f>IFERROR(INDEX(Расходка[Наименование расходного материала],MATCH(Расходка[[#This Row],[№]],Поиск_расходки[Индекс12],0)),"")</f>
        <v>Gaia Third</v>
      </c>
      <c r="AD30" s="115" t="str">
        <f>IFERROR(INDEX(Расходка[Наименование расходного материала],MATCH(Расходка[[#This Row],[№]],Поиск_расходки[Индекс13],0)),"")</f>
        <v>Gaia Third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322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Intuition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>Intuition</v>
      </c>
      <c r="AB31" s="115" t="str">
        <f>IFERROR(INDEX(Расходка[Наименование расходного материала],MATCH(Расходка[[#This Row],[№]],Поиск_расходки[Индекс11],0)),"")</f>
        <v>Intuition</v>
      </c>
      <c r="AC31" s="115" t="str">
        <f>IFERROR(INDEX(Расходка[Наименование расходного материала],MATCH(Расходка[[#This Row],[№]],Поиск_расходки[Индекс12],0)),"")</f>
        <v>Intuition</v>
      </c>
      <c r="AD31" s="115" t="str">
        <f>IFERROR(INDEX(Расходка[Наименование расходного материала],MATCH(Расходка[[#This Row],[№]],Поиск_расходки[Индекс13],0)),"")</f>
        <v>Intuition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319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320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316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Rinato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>Rinato</v>
      </c>
      <c r="AB35" s="115" t="str">
        <f>IFERROR(INDEX(Расходка[Наименование расходного материала],MATCH(Расходка[[#This Row],[№]],Поиск_расходки[Индекс11],0)),"")</f>
        <v>Rinato</v>
      </c>
      <c r="AC35" s="115" t="str">
        <f>IFERROR(INDEX(Расходка[Наименование расходного материала],MATCH(Расходка[[#This Row],[№]],Поиск_расходки[Индекс12],0)),"")</f>
        <v>Rinato</v>
      </c>
      <c r="AD35" s="115" t="str">
        <f>IFERROR(INDEX(Расходка[Наименование расходного материала],MATCH(Расходка[[#This Row],[№]],Поиск_расходки[Индекс13],0)),"")</f>
        <v>Rinato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353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360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315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>Sion</v>
      </c>
      <c r="AB39" s="115" t="str">
        <f>IFERROR(INDEX(Расходка[Наименование расходного материала],MATCH(Расходка[[#This Row],[№]],Поиск_расходки[Индекс11],0)),"")</f>
        <v>Sion</v>
      </c>
      <c r="AC39" s="115" t="str">
        <f>IFERROR(INDEX(Расходка[Наименование расходного материала],MATCH(Расходка[[#This Row],[№]],Поиск_расходки[Индекс12],0)),"")</f>
        <v>Sion</v>
      </c>
      <c r="AD39" s="115" t="str">
        <f>IFERROR(INDEX(Расходка[Наименование расходного материала],MATCH(Расходка[[#This Row],[№]],Поиск_расходки[Индекс13],0)),"")</f>
        <v>Sion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t="s">
        <v>380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Black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>Sion Black</v>
      </c>
      <c r="AB40" s="115" t="str">
        <f>IFERROR(INDEX(Расходка[Наименование расходного материала],MATCH(Расходка[[#This Row],[№]],Поиск_расходки[Индекс11],0)),"")</f>
        <v>Sion Black</v>
      </c>
      <c r="AC40" s="115" t="str">
        <f>IFERROR(INDEX(Расходка[Наименование расходного материала],MATCH(Расходка[[#This Row],[№]],Поиск_расходки[Индекс12],0)),"")</f>
        <v>Sion Black</v>
      </c>
      <c r="AD40" s="115" t="str">
        <f>IFERROR(INDEX(Расходка[Наименование расходного материала],MATCH(Расходка[[#This Row],[№]],Поиск_расходки[Индекс13],0)),"")</f>
        <v>Sion Black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s="1" t="s">
        <v>375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 Blue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>Sion Blue</v>
      </c>
      <c r="AB41" s="115" t="str">
        <f>IFERROR(INDEX(Расходка[Наименование расходного материала],MATCH(Расходка[[#This Row],[№]],Поиск_расходки[Индекс11],0)),"")</f>
        <v>Sion Blue</v>
      </c>
      <c r="AC41" s="115" t="str">
        <f>IFERROR(INDEX(Расходка[Наименование расходного материала],MATCH(Расходка[[#This Row],[№]],Поиск_расходки[Индекс12],0)),"")</f>
        <v>Sion Blue</v>
      </c>
      <c r="AD41" s="115" t="str">
        <f>IFERROR(INDEX(Расходка[Наименование расходного материала],MATCH(Расходка[[#This Row],[№]],Поиск_расходки[Индекс13],0)),"")</f>
        <v>Sion Blue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317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Thunder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>Thunder</v>
      </c>
      <c r="AB42" s="115" t="str">
        <f>IFERROR(INDEX(Расходка[Наименование расходного материала],MATCH(Расходка[[#This Row],[№]],Поиск_расходки[Индекс11],0)),"")</f>
        <v>Thunder</v>
      </c>
      <c r="AC42" s="115" t="str">
        <f>IFERROR(INDEX(Расходка[Наименование расходного материала],MATCH(Расходка[[#This Row],[№]],Поиск_расходки[Индекс12],0)),"")</f>
        <v>Thunder</v>
      </c>
      <c r="AD42" s="115" t="str">
        <f>IFERROR(INDEX(Расходка[Наименование расходного материала],MATCH(Расходка[[#This Row],[№]],Поиск_расходки[Индекс13],0)),"")</f>
        <v>Thunder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Whisper MS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>Whisper MS</v>
      </c>
      <c r="AB43" s="115" t="str">
        <f>IFERROR(INDEX(Расходка[Наименование расходного материала],MATCH(Расходка[[#This Row],[№]],Поиск_расходки[Индекс11],0)),"")</f>
        <v>Whisper MS</v>
      </c>
      <c r="AC43" s="115" t="str">
        <f>IFERROR(INDEX(Расходка[Наименование расходного материала],MATCH(Расходка[[#This Row],[№]],Поиск_расходки[Индекс12],0)),"")</f>
        <v>Whisper MS</v>
      </c>
      <c r="AD43" s="115" t="str">
        <f>IFERROR(INDEX(Расходка[Наименование расходного материала],MATCH(Расходка[[#This Row],[№]],Поиск_расходки[Индекс13],0)),"")</f>
        <v>Whisper MS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363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Winn 200T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>Winn 200T</v>
      </c>
      <c r="AB44" s="115" t="str">
        <f>IFERROR(INDEX(Расходка[Наименование расходного материала],MATCH(Расходка[[#This Row],[№]],Поиск_расходки[Индекс11],0)),"")</f>
        <v>Winn 200T</v>
      </c>
      <c r="AC44" s="115" t="str">
        <f>IFERROR(INDEX(Расходка[Наименование расходного материала],MATCH(Расходка[[#This Row],[№]],Поиск_расходки[Индекс12],0)),"")</f>
        <v>Winn 200T</v>
      </c>
      <c r="AD44" s="115" t="str">
        <f>IFERROR(INDEX(Расходка[Наименование расходного материала],MATCH(Расходка[[#This Row],[№]],Поиск_расходки[Индекс13],0)),"")</f>
        <v>Winn 200T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515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346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1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96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8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8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8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" t="s">
        <v>278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BMS, Integtity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9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9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9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Calipso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>DES, Calipso</v>
      </c>
      <c r="AB50" s="115" t="str">
        <f>IFERROR(INDEX(Расходка[Наименование расходного материала],MATCH(Расходка[[#This Row],[№]],Поиск_расходки[Индекс11],0)),"")</f>
        <v>DES, Calipso</v>
      </c>
      <c r="AC50" s="115" t="str">
        <f>IFERROR(INDEX(Расходка[Наименование расходного материала],MATCH(Расходка[[#This Row],[№]],Поиск_расходки[Индекс12],0)),"")</f>
        <v>DES, Calipso</v>
      </c>
      <c r="AD50" s="115" t="str">
        <f>IFERROR(INDEX(Расходка[Наименование расходного материала],MATCH(Расходка[[#This Row],[№]],Поиск_расходки[Индекс13],0)),"")</f>
        <v>DES, Calipso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58" t="s">
        <v>344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NanoMed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>DES, NanoMed</v>
      </c>
      <c r="AB51" s="115" t="str">
        <f>IFERROR(INDEX(Расходка[Наименование расходного материала],MATCH(Расходка[[#This Row],[№]],Поиск_расходки[Индекс11],0)),"")</f>
        <v>DES, NanoMed</v>
      </c>
      <c r="AC51" s="115" t="str">
        <f>IFERROR(INDEX(Расходка[Наименование расходного материала],MATCH(Расходка[[#This Row],[№]],Поиск_расходки[Индекс12],0)),"")</f>
        <v>DES, NanoMed</v>
      </c>
      <c r="AD51" s="115" t="str">
        <f>IFERROR(INDEX(Расходка[Наименование расходного материала],MATCH(Расходка[[#This Row],[№]],Поиск_расходки[Индекс13],0)),"")</f>
        <v>DES, NanoMed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31" t="s">
        <v>323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t="s">
        <v>357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3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3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3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62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Firehawk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4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4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4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387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514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Metafor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>DES, Metafor</v>
      </c>
      <c r="AB56" s="115" t="str">
        <f>IFERROR(INDEX(Расходка[Наименование расходного материала],MATCH(Расходка[[#This Row],[№]],Поиск_расходки[Индекс11],0)),"")</f>
        <v>DES, Metafor</v>
      </c>
      <c r="AC56" s="115" t="str">
        <f>IFERROR(INDEX(Расходка[Наименование расходного материала],MATCH(Расходка[[#This Row],[№]],Поиск_расходки[Индекс12],0)),"")</f>
        <v>DES, Metafor</v>
      </c>
      <c r="AD56" s="115" t="str">
        <f>IFERROR(INDEX(Расходка[Наименование расходного материала],MATCH(Расходка[[#This Row],[№]],Поиск_расходки[Индекс13],0)),"")</f>
        <v>DES, Metafor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343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511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328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1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334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329</v>
      </c>
      <c r="E67" s="116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учёта'!$B$21,Расходка[[#This Row],[Наименование расходного материала]])),MAX($I$1:I66)+1,0)</f>
        <v>66</v>
      </c>
      <c r="J67" s="198">
        <f>IF(ISNUMBER(SEARCH('Карта учёта'!$B$19,Расходка[[#This Row],[Наименование расходного материала]])),MAX($J$1:J66)+1,0)</f>
        <v>0</v>
      </c>
      <c r="K67" s="198">
        <f>IF(ISNUMBER(SEARCH('Карта учёта'!$B$17,Расходка[[#This Row],[Наименование расходного материала]])),MAX($K$1:K66)+1,0)</f>
        <v>0</v>
      </c>
      <c r="L67" s="198">
        <f>IF(ISNUMBER(SEARCH('Карта учёта'!$B$18,Расходка[[#This Row],[Наименование расходного материала]])),MAX($L$1:L66)+1,0)</f>
        <v>0</v>
      </c>
      <c r="M67" s="198">
        <f>IF(ISNUMBER(SEARCH('Карта учёта'!$B$20,Расходка[[#This Row],[Наименование расходного материала]])),MAX($M$1:M66)+1,0)</f>
        <v>0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>Launcher 6F JR 3.5</v>
      </c>
      <c r="W67" s="199" t="str">
        <f>IFERROR(INDEX(Расходка[Наименование расходного материала],MATCH(Расходка[[#This Row],[№]],Поиск_расходки[Индекс6],0)),"")</f>
        <v/>
      </c>
      <c r="X67" s="199" t="str">
        <f>IFERROR(INDEX(Расходка[Наименование расходного материала],MATCH(Расходка[[#This Row],[№]],Поиск_расходки[Индекс7],0)),"")</f>
        <v/>
      </c>
      <c r="Y67" s="199" t="str">
        <f>IFERROR(INDEX(Расходка[Наименование расходного материала],MATCH(Расходка[[#This Row],[№]],Поиск_расходки[Индекс8],0)),"")</f>
        <v/>
      </c>
      <c r="Z67" s="199" t="str">
        <f>IFERROR(INDEX(Расходка[Наименование расходного материала],MATCH(Расходка[[#This Row],[№]],Поиск_расходки[Индекс9],0)),"")</f>
        <v/>
      </c>
      <c r="AA67" s="199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330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0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учёта'!$B$21,Расходка[[#This Row],[Наименование расходного материала]])),MAX($I$1:I67)+1,0)</f>
        <v>67</v>
      </c>
      <c r="J68" s="198">
        <f>IF(ISNUMBER(SEARCH('Карта учёта'!$B$19,Расходка[[#This Row],[Наименование расходного материала]])),MAX($J$1:J67)+1,0)</f>
        <v>0</v>
      </c>
      <c r="K68" s="198">
        <f>IF(ISNUMBER(SEARCH('Карта учёта'!$B$17,Расходка[[#This Row],[Наименование расходного материала]])),MAX($K$1:K67)+1,0)</f>
        <v>0</v>
      </c>
      <c r="L68" s="198">
        <f>IF(ISNUMBER(SEARCH('Карта учёта'!$B$18,Расходка[[#This Row],[Наименование расходного материала]])),MAX($L$1:L67)+1,0)</f>
        <v>0</v>
      </c>
      <c r="M68" s="198">
        <f>IF(ISNUMBER(SEARCH('Карта учёта'!$B$20,Расходка[[#This Row],[Наименование расходного материала]])),MAX($M$1:M67)+1,0)</f>
        <v>0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>Launcher 6F JR 4.0</v>
      </c>
      <c r="W68" s="199" t="str">
        <f>IFERROR(INDEX(Расходка[Наименование расходного материала],MATCH(Расходка[[#This Row],[№]],Поиск_расходки[Индекс6],0)),"")</f>
        <v/>
      </c>
      <c r="X68" s="199" t="str">
        <f>IFERROR(INDEX(Расходка[Наименование расходного материала],MATCH(Расходка[[#This Row],[№]],Поиск_расходки[Индекс7],0)),"")</f>
        <v/>
      </c>
      <c r="Y68" s="199" t="str">
        <f>IFERROR(INDEX(Расходка[Наименование расходного материала],MATCH(Расходка[[#This Row],[№]],Поиск_расходки[Индекс8],0)),"")</f>
        <v/>
      </c>
      <c r="Z68" s="199" t="str">
        <f>IFERROR(INDEX(Расходка[Наименование расходного материала],MATCH(Расходка[[#This Row],[№]],Поиск_расходки[Индекс9],0)),"")</f>
        <v/>
      </c>
      <c r="AA68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340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учёта'!$B$21,Расходка[[#This Row],[Наименование расходного материала]])),MAX($I$1:I68)+1,0)</f>
        <v>68</v>
      </c>
      <c r="J69" s="198">
        <f>IF(ISNUMBER(SEARCH('Карта учёта'!$B$19,Расходка[[#This Row],[Наименование расходного материала]])),MAX($J$1:J68)+1,0)</f>
        <v>0</v>
      </c>
      <c r="K69" s="198">
        <f>IF(ISNUMBER(SEARCH('Карта учёта'!$B$17,Расходка[[#This Row],[Наименование расходного материала]])),MAX($K$1:K68)+1,0)</f>
        <v>0</v>
      </c>
      <c r="L69" s="198">
        <f>IF(ISNUMBER(SEARCH('Карта учёта'!$B$18,Расходка[[#This Row],[Наименование расходного материала]])),MAX($L$1:L68)+1,0)</f>
        <v>0</v>
      </c>
      <c r="M69" s="198">
        <f>IF(ISNUMBER(SEARCH('Карта учёта'!$B$20,Расходка[[#This Row],[Наименование расходного материала]])),MAX($M$1:M68)+1,0)</f>
        <v>0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>Launcher 7F JL 3.5</v>
      </c>
      <c r="W69" s="199" t="str">
        <f>IFERROR(INDEX(Расходка[Наименование расходного материала],MATCH(Расходка[[#This Row],[№]],Поиск_расходки[Индекс6],0)),"")</f>
        <v/>
      </c>
      <c r="X69" s="199" t="str">
        <f>IFERROR(INDEX(Расходка[Наименование расходного материала],MATCH(Расходка[[#This Row],[№]],Поиск_расходки[Индекс7],0)),"")</f>
        <v/>
      </c>
      <c r="Y69" s="199" t="str">
        <f>IFERROR(INDEX(Расходка[Наименование расходного материала],MATCH(Расходка[[#This Row],[№]],Поиск_расходки[Индекс8],0)),"")</f>
        <v/>
      </c>
      <c r="Z69" s="199" t="str">
        <f>IFERROR(INDEX(Расходка[Наименование расходного материала],MATCH(Расходка[[#This Row],[№]],Поиск_расходки[Индекс9],0)),"")</f>
        <v/>
      </c>
      <c r="AA69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339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0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учёта'!$B$21,Расходка[[#This Row],[Наименование расходного материала]])),MAX($I$1:I69)+1,0)</f>
        <v>69</v>
      </c>
      <c r="J70" s="198">
        <f>IF(ISNUMBER(SEARCH('Карта учёта'!$B$19,Расходка[[#This Row],[Наименование расходного материала]])),MAX($J$1:J69)+1,0)</f>
        <v>0</v>
      </c>
      <c r="K70" s="198">
        <f>IF(ISNUMBER(SEARCH('Карта учёта'!$B$17,Расходка[[#This Row],[Наименование расходного материала]])),MAX($K$1:K69)+1,0)</f>
        <v>0</v>
      </c>
      <c r="L70" s="198">
        <f>IF(ISNUMBER(SEARCH('Карта учёта'!$B$18,Расходка[[#This Row],[Наименование расходного материала]])),MAX($L$1:L69)+1,0)</f>
        <v>0</v>
      </c>
      <c r="M70" s="198">
        <f>IF(ISNUMBER(SEARCH('Карта учёта'!$B$20,Расходка[[#This Row],[Наименование расходного материала]])),MAX($M$1:M69)+1,0)</f>
        <v>0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>Launcher 7F JL 4.0</v>
      </c>
      <c r="W70" s="199" t="str">
        <f>IFERROR(INDEX(Расходка[Наименование расходного материала],MATCH(Расходка[[#This Row],[№]],Поиск_расходки[Индекс6],0)),"")</f>
        <v/>
      </c>
      <c r="X70" s="199" t="str">
        <f>IFERROR(INDEX(Расходка[Наименование расходного материала],MATCH(Расходка[[#This Row],[№]],Поиск_расходки[Индекс7],0)),"")</f>
        <v/>
      </c>
      <c r="Y70" s="199" t="str">
        <f>IFERROR(INDEX(Расходка[Наименование расходного материала],MATCH(Расходка[[#This Row],[№]],Поиск_расходки[Индекс8],0)),"")</f>
        <v/>
      </c>
      <c r="Z70" s="199" t="str">
        <f>IFERROR(INDEX(Расходка[Наименование расходного материала],MATCH(Расходка[[#This Row],[№]],Поиск_расходки[Индекс9],0)),"")</f>
        <v/>
      </c>
      <c r="AA70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331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учёта'!$B$21,Расходка[[#This Row],[Наименование расходного материала]])),MAX($I$1:I70)+1,0)</f>
        <v>70</v>
      </c>
      <c r="J71" s="198">
        <f>IF(ISNUMBER(SEARCH('Карта учёта'!$B$19,Расходка[[#This Row],[Наименование расходного материала]])),MAX($J$1:J70)+1,0)</f>
        <v>0</v>
      </c>
      <c r="K71" s="198">
        <f>IF(ISNUMBER(SEARCH('Карта учёта'!$B$17,Расходка[[#This Row],[Наименование расходного материала]])),MAX($K$1:K70)+1,0)</f>
        <v>0</v>
      </c>
      <c r="L71" s="198">
        <f>IF(ISNUMBER(SEARCH('Карта учёта'!$B$18,Расходка[[#This Row],[Наименование расходного материала]])),MAX($L$1:L70)+1,0)</f>
        <v>0</v>
      </c>
      <c r="M71" s="198">
        <f>IF(ISNUMBER(SEARCH('Карта учёта'!$B$20,Расходка[[#This Row],[Наименование расходного материала]])),MAX($M$1:M70)+1,0)</f>
        <v>0</v>
      </c>
      <c r="N71" s="198">
        <f>IF(ISNUMBER(SEARCH('Карта учёта'!$B$22,Расходка[[#This Row],[Наименование расходного материала]])),MAX($N$1:N70)+1,0)</f>
        <v>70</v>
      </c>
      <c r="O71" s="198">
        <f>IF(ISNUMBER(SEARCH('Карта учёта'!$B$23,Расходка[[#This Row],[Наименование расходного материала]])),MAX($O$1:O70)+1,0)</f>
        <v>70</v>
      </c>
      <c r="P71" s="198">
        <f>IF(ISNUMBER(SEARCH('Карта учёта'!$B$24,Расходка[[#This Row],[Наименование расходного материала]])),MAX($P$1:P70)+1,0)</f>
        <v>70</v>
      </c>
      <c r="Q71" s="198">
        <f>IF(ISNUMBER(SEARCH('Карта учёта'!$B$25,Расходка[[#This Row],[Наименование расходного материала]])),MAX($Q$1:Q70)+1,0)</f>
        <v>70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>Angio-Seal™ VIP</v>
      </c>
      <c r="W71" s="199" t="str">
        <f>IFERROR(INDEX(Расходка[Наименование расходного материала],MATCH(Расходка[[#This Row],[№]],Поиск_расходки[Индекс6],0)),"")</f>
        <v/>
      </c>
      <c r="X71" s="199" t="str">
        <f>IFERROR(INDEX(Расходка[Наименование расходного материала],MATCH(Расходка[[#This Row],[№]],Поиск_расходки[Индекс7],0)),"")</f>
        <v/>
      </c>
      <c r="Y71" s="199" t="str">
        <f>IFERROR(INDEX(Расходка[Наименование расходного материала],MATCH(Расходка[[#This Row],[№]],Поиск_расходки[Индекс8],0)),"")</f>
        <v/>
      </c>
      <c r="Z71" s="199" t="str">
        <f>IFERROR(INDEX(Расходка[Наименование расходного материала],MATCH(Расходка[[#This Row],[№]],Поиск_расходки[Индекс9],0)),"")</f>
        <v/>
      </c>
      <c r="AA71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A72">
        <v>71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учёта'!$B$21,Расходка[[#This Row],[Наименование расходного материала]])),MAX($I$1:I71)+1,0)</f>
        <v>0</v>
      </c>
      <c r="J72" s="198">
        <f>IF(ISNUMBER(SEARCH('Карта учёта'!$B$19,Расходка[[#This Row],[Наименование расходного материала]])),MAX($J$1:J71)+1,0)</f>
        <v>0</v>
      </c>
      <c r="K72" s="198">
        <f>IF(ISNUMBER(SEARCH('Карта учёта'!$B$17,Расходка[[#This Row],[Наименование расходного материала]])),MAX($K$1:K71)+1,0)</f>
        <v>0</v>
      </c>
      <c r="L72" s="198">
        <f>IF(ISNUMBER(SEARCH('Карта учёта'!$B$18,Расходка[[#This Row],[Наименование расходного материала]])),MAX($L$1:L71)+1,0)</f>
        <v>0</v>
      </c>
      <c r="M72" s="198">
        <f>IF(ISNUMBER(SEARCH('Карта учёта'!$B$20,Расходка[[#This Row],[Наименование расходного материала]])),MAX($M$1:M71)+1,0)</f>
        <v>0</v>
      </c>
      <c r="N72" s="198">
        <f>IF(ISNUMBER(SEARCH('Карта учёта'!$B$22,Расходка[[#This Row],[Наименование расходного материала]])),MAX($N$1:N71)+1,0)</f>
        <v>0</v>
      </c>
      <c r="O72" s="198">
        <f>IF(ISNUMBER(SEARCH('Карта учёта'!$B$23,Расходка[[#This Row],[Наименование расходного материала]])),MAX($O$1:O71)+1,0)</f>
        <v>0</v>
      </c>
      <c r="P72" s="198">
        <f>IF(ISNUMBER(SEARCH('Карта учёта'!$B$24,Расходка[[#This Row],[Наименование расходного материала]])),MAX($P$1:P71)+1,0)</f>
        <v>0</v>
      </c>
      <c r="Q72" s="198">
        <f>IF(ISNUMBER(SEARCH('Карта учёта'!$B$25,Расходка[[#This Row],[Наименование расходного материала]])),MAX($Q$1:Q71)+1,0)</f>
        <v>0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/>
      </c>
      <c r="W72" s="199" t="str">
        <f>IFERROR(INDEX(Расходка[Наименование расходного материала],MATCH(Расходка[[#This Row],[№]],Поиск_расходки[Индекс6],0)),"")</f>
        <v/>
      </c>
      <c r="X72" s="199" t="str">
        <f>IFERROR(INDEX(Расходка[Наименование расходного материала],MATCH(Расходка[[#This Row],[№]],Поиск_расходки[Индекс7],0)),"")</f>
        <v/>
      </c>
      <c r="Y72" s="199" t="str">
        <f>IFERROR(INDEX(Расходка[Наименование расходного материала],MATCH(Расходка[[#This Row],[№]],Поиск_расходки[Индекс8],0)),"")</f>
        <v/>
      </c>
      <c r="Z72" s="199" t="str">
        <f>IFERROR(INDEX(Расходка[Наименование расходного материала],MATCH(Расходка[[#This Row],[№]],Поиск_расходки[Индекс9],0)),"")</f>
        <v/>
      </c>
      <c r="AA72" s="199" t="str">
        <f>IFERROR(INDEX(Расходка[Наименование расходного материала],MATCH(Расходка[[#This Row],[№]],Поиск_расходки[Индекс10],0)),"")</f>
        <v/>
      </c>
      <c r="AB72" s="199" t="str">
        <f>IFERROR(INDEX(Расходка[Наименование расходного материала],MATCH(Расходка[[#This Row],[№]],Поиск_расходки[Индекс11],0)),"")</f>
        <v/>
      </c>
      <c r="AC72" s="199" t="str">
        <f>IFERROR(INDEX(Расходка[Наименование расходного материала],MATCH(Расходка[[#This Row],[№]],Поиск_расходки[Индекс12],0)),"")</f>
        <v/>
      </c>
      <c r="AD72" s="199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учёта'!$B$21,Расходка[[#This Row],[Наименование расходного материала]])),MAX($I$1:I72)+1,0)</f>
        <v>0</v>
      </c>
      <c r="J73" s="198">
        <f>IF(ISNUMBER(SEARCH('Карта учёта'!$B$19,Расходка[[#This Row],[Наименование расходного материала]])),MAX($J$1:J72)+1,0)</f>
        <v>0</v>
      </c>
      <c r="K73" s="198">
        <f>IF(ISNUMBER(SEARCH('Карта учёта'!$B$17,Расходка[[#This Row],[Наименование расходного материала]])),MAX($K$1:K72)+1,0)</f>
        <v>0</v>
      </c>
      <c r="L73" s="198">
        <f>IF(ISNUMBER(SEARCH('Карта учёта'!$B$18,Расходка[[#This Row],[Наименование расходного материала]])),MAX($L$1:L72)+1,0)</f>
        <v>0</v>
      </c>
      <c r="M73" s="198">
        <f>IF(ISNUMBER(SEARCH('Карта учёта'!$B$20,Расходка[[#This Row],[Наименование расходного материала]])),MAX($M$1:M72)+1,0)</f>
        <v>0</v>
      </c>
      <c r="N73" s="198">
        <f>IF(ISNUMBER(SEARCH('Карта учёта'!$B$22,Расходка[[#This Row],[Наименование расходного материала]])),MAX($N$1:N72)+1,0)</f>
        <v>0</v>
      </c>
      <c r="O73" s="198">
        <f>IF(ISNUMBER(SEARCH('Карта учёта'!$B$23,Расходка[[#This Row],[Наименование расходного материала]])),MAX($O$1:O72)+1,0)</f>
        <v>0</v>
      </c>
      <c r="P73" s="198">
        <f>IF(ISNUMBER(SEARCH('Карта учёта'!$B$24,Расходка[[#This Row],[Наименование расходного материала]])),MAX($P$1:P72)+1,0)</f>
        <v>0</v>
      </c>
      <c r="Q73" s="198">
        <f>IF(ISNUMBER(SEARCH('Карта учёта'!$B$25,Расходка[[#This Row],[Наименование расходного материала]])),MAX($Q$1:Q72)+1,0)</f>
        <v>0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/>
      </c>
      <c r="X73" s="199" t="str">
        <f>IFERROR(INDEX(Расходка[Наименование расходного материала],MATCH(Расходка[[#This Row],[№]],Поиск_расходки[Индекс7],0)),"")</f>
        <v/>
      </c>
      <c r="Y73" s="199" t="str">
        <f>IFERROR(INDEX(Расходка[Наименование расходного материала],MATCH(Расходка[[#This Row],[№]],Поиск_расходки[Индекс8],0)),"")</f>
        <v/>
      </c>
      <c r="Z73" s="199" t="str">
        <f>IFERROR(INDEX(Расходка[Наименование расходного материала],MATCH(Расходка[[#This Row],[№]],Поиск_расходки[Индекс9],0)),"")</f>
        <v/>
      </c>
      <c r="AA73" s="199" t="str">
        <f>IFERROR(INDEX(Расходка[Наименование расходного материала],MATCH(Расходка[[#This Row],[№]],Поиск_расходки[Индекс10],0)),"")</f>
        <v/>
      </c>
      <c r="AB73" s="199" t="str">
        <f>IFERROR(INDEX(Расходка[Наименование расходного материала],MATCH(Расходка[[#This Row],[№]],Поиск_расходки[Индекс11],0)),"")</f>
        <v/>
      </c>
      <c r="AC73" s="199" t="str">
        <f>IFERROR(INDEX(Расходка[Наименование расходного материала],MATCH(Расходка[[#This Row],[№]],Поиск_расходки[Индекс12],0)),"")</f>
        <v/>
      </c>
      <c r="AD73" s="199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учёта'!$B$21,Расходка[[#This Row],[Наименование расходного материала]])),MAX($I$1:I73)+1,0)</f>
        <v>0</v>
      </c>
      <c r="J74" s="198">
        <f>IF(ISNUMBER(SEARCH('Карта учёта'!$B$19,Расходка[[#This Row],[Наименование расходного материала]])),MAX($J$1:J73)+1,0)</f>
        <v>0</v>
      </c>
      <c r="K74" s="198">
        <f>IF(ISNUMBER(SEARCH('Карта учёта'!$B$17,Расходка[[#This Row],[Наименование расходного материала]])),MAX($K$1:K73)+1,0)</f>
        <v>0</v>
      </c>
      <c r="L74" s="198">
        <f>IF(ISNUMBER(SEARCH('Карта учёта'!$B$18,Расходка[[#This Row],[Наименование расходного материала]])),MAX($L$1:L73)+1,0)</f>
        <v>0</v>
      </c>
      <c r="M74" s="198">
        <f>IF(ISNUMBER(SEARCH('Карта учёта'!$B$20,Расходка[[#This Row],[Наименование расходного материала]])),MAX($M$1:M73)+1,0)</f>
        <v>0</v>
      </c>
      <c r="N74" s="198">
        <f>IF(ISNUMBER(SEARCH('Карта учёта'!$B$22,Расходка[[#This Row],[Наименование расходного материала]])),MAX($N$1:N73)+1,0)</f>
        <v>0</v>
      </c>
      <c r="O74" s="198">
        <f>IF(ISNUMBER(SEARCH('Карта учёта'!$B$23,Расходка[[#This Row],[Наименование расходного материала]])),MAX($O$1:O73)+1,0)</f>
        <v>0</v>
      </c>
      <c r="P74" s="198">
        <f>IF(ISNUMBER(SEARCH('Карта учёта'!$B$24,Расходка[[#This Row],[Наименование расходного материала]])),MAX($P$1:P73)+1,0)</f>
        <v>0</v>
      </c>
      <c r="Q74" s="198">
        <f>IF(ISNUMBER(SEARCH('Карта учёта'!$B$25,Расходка[[#This Row],[Наименование расходного материала]])),MAX($Q$1:Q73)+1,0)</f>
        <v>0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/>
      </c>
      <c r="X74" s="199" t="str">
        <f>IFERROR(INDEX(Расходка[Наименование расходного материала],MATCH(Расходка[[#This Row],[№]],Поиск_расходки[Индекс7],0)),"")</f>
        <v/>
      </c>
      <c r="Y74" s="199" t="str">
        <f>IFERROR(INDEX(Расходка[Наименование расходного материала],MATCH(Расходка[[#This Row],[№]],Поиск_расходки[Индекс8],0)),"")</f>
        <v/>
      </c>
      <c r="Z74" s="199" t="str">
        <f>IFERROR(INDEX(Расходка[Наименование расходного материала],MATCH(Расходка[[#This Row],[№]],Поиск_расходки[Индекс9],0)),"")</f>
        <v/>
      </c>
      <c r="AA74" s="199" t="str">
        <f>IFERROR(INDEX(Расходка[Наименование расходного материала],MATCH(Расходка[[#This Row],[№]],Поиск_расходки[Индекс10],0)),"")</f>
        <v/>
      </c>
      <c r="AB74" s="199" t="str">
        <f>IFERROR(INDEX(Расходка[Наименование расходного материала],MATCH(Расходка[[#This Row],[№]],Поиск_расходки[Индекс11],0)),"")</f>
        <v/>
      </c>
      <c r="AC74" s="199" t="str">
        <f>IFERROR(INDEX(Расходка[Наименование расходного материала],MATCH(Расходка[[#This Row],[№]],Поиск_расходки[Индекс12],0)),"")</f>
        <v/>
      </c>
      <c r="AD74" s="199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75">
        <v>74</v>
      </c>
      <c r="E75" s="198">
        <f>IF(ISNUMBER(SEARCH('Карта учёта'!$B$13,Расходка[[#This Row],[Наименование расходного материала]])),MAX($E$1:E74)+1,0)</f>
        <v>0</v>
      </c>
      <c r="F75" s="198">
        <f>IF(ISNUMBER(SEARCH('Карта учёта'!$B$14,Расходка[[#This Row],[Наименование расходного материала]])),MAX($F$1:F74)+1,0)</f>
        <v>0</v>
      </c>
      <c r="G75" s="198">
        <f>IF(ISNUMBER(SEARCH('Карта учёта'!$B$15,Расходка[[#This Row],[Наименование расходного материала]])),MAX($G$1:G74)+1,0)</f>
        <v>0</v>
      </c>
      <c r="H75" s="198">
        <f>IF(ISNUMBER(SEARCH('Карта учёта'!$B$16,Расходка[[#This Row],[Наименование расходного материала]])),MAX($H$1:H74)+1,0)</f>
        <v>0</v>
      </c>
      <c r="I75" s="198">
        <f>IF(ISNUMBER(SEARCH('Карта учёта'!$B$21,Расходка[[#This Row],[Наименование расходного материала]])),MAX($I$1:I74)+1,0)</f>
        <v>0</v>
      </c>
      <c r="J75" s="198">
        <f>IF(ISNUMBER(SEARCH('Карта учёта'!$B$19,Расходка[[#This Row],[Наименование расходного материала]])),MAX($J$1:J74)+1,0)</f>
        <v>0</v>
      </c>
      <c r="K75" s="198">
        <f>IF(ISNUMBER(SEARCH('Карта учёта'!$B$17,Расходка[[#This Row],[Наименование расходного материала]])),MAX($K$1:K74)+1,0)</f>
        <v>0</v>
      </c>
      <c r="L75" s="198">
        <f>IF(ISNUMBER(SEARCH('Карта учёта'!$B$18,Расходка[[#This Row],[Наименование расходного материала]])),MAX($L$1:L74)+1,0)</f>
        <v>0</v>
      </c>
      <c r="M75" s="198">
        <f>IF(ISNUMBER(SEARCH('Карта учёта'!$B$20,Расходка[[#This Row],[Наименование расходного материала]])),MAX($M$1:M74)+1,0)</f>
        <v>0</v>
      </c>
      <c r="N75" s="198">
        <f>IF(ISNUMBER(SEARCH('Карта учёта'!$B$22,Расходка[[#This Row],[Наименование расходного материала]])),MAX($N$1:N74)+1,0)</f>
        <v>0</v>
      </c>
      <c r="O75" s="198">
        <f>IF(ISNUMBER(SEARCH('Карта учёта'!$B$23,Расходка[[#This Row],[Наименование расходного материала]])),MAX($O$1:O74)+1,0)</f>
        <v>0</v>
      </c>
      <c r="P75" s="198">
        <f>IF(ISNUMBER(SEARCH('Карта учёта'!$B$24,Расходка[[#This Row],[Наименование расходного материала]])),MAX($P$1:P74)+1,0)</f>
        <v>0</v>
      </c>
      <c r="Q75" s="198">
        <f>IF(ISNUMBER(SEARCH('Карта учёта'!$B$25,Расходка[[#This Row],[Наименование расходного материала]])),MAX($Q$1:Q74)+1,0)</f>
        <v>0</v>
      </c>
      <c r="R75" s="199" t="str">
        <f>IFERROR(INDEX(Расходка[Наименование расходного материала],MATCH(Расходка[[#This Row],[№]],Поиск_расходки[Индекс1],0)),"")</f>
        <v/>
      </c>
      <c r="S75" s="199" t="str">
        <f>IFERROR(INDEX(Расходка[Наименование расходного материала],MATCH(Расходка[[#This Row],[№]],Поиск_расходки[Индекс2],0)),"")</f>
        <v/>
      </c>
      <c r="T75" s="199" t="str">
        <f>IFERROR(INDEX(Расходка[Наименование расходного материала],MATCH(Расходка[[#This Row],[№]],Поиск_расходки[Индекс3],0)),"")</f>
        <v/>
      </c>
      <c r="U75" s="199" t="str">
        <f>IFERROR(INDEX(Расходка[Наименование расходного материала],MATCH(Расходка[[#This Row],[№]],Поиск_расходки[Индекс4],0)),"")</f>
        <v/>
      </c>
      <c r="V75" s="199" t="str">
        <f>IFERROR(INDEX(Расходка[Наименование расходного материала],MATCH(Расходка[[#This Row],[№]],Поиск_расходки[Индекс5],0)),"")</f>
        <v/>
      </c>
      <c r="W75" s="199" t="str">
        <f>IFERROR(INDEX(Расходка[Наименование расходного материала],MATCH(Расходка[[#This Row],[№]],Поиск_расходки[Индекс6],0)),"")</f>
        <v/>
      </c>
      <c r="X75" s="199" t="str">
        <f>IFERROR(INDEX(Расходка[Наименование расходного материала],MATCH(Расходка[[#This Row],[№]],Поиск_расходки[Индекс7],0)),"")</f>
        <v/>
      </c>
      <c r="Y75" s="199" t="str">
        <f>IFERROR(INDEX(Расходка[Наименование расходного материала],MATCH(Расходка[[#This Row],[№]],Поиск_расходки[Индекс8],0)),"")</f>
        <v/>
      </c>
      <c r="Z75" s="199" t="str">
        <f>IFERROR(INDEX(Расходка[Наименование расходного материала],MATCH(Расходка[[#This Row],[№]],Поиск_расходки[Индекс9],0)),"")</f>
        <v/>
      </c>
      <c r="AA75" s="199" t="str">
        <f>IFERROR(INDEX(Расходка[Наименование расходного материала],MATCH(Расходка[[#This Row],[№]],Поиск_расходки[Индекс10],0)),"")</f>
        <v/>
      </c>
      <c r="AB75" s="199" t="str">
        <f>IFERROR(INDEX(Расходка[Наименование расходного материала],MATCH(Расходка[[#This Row],[№]],Поиск_расходки[Индекс11],0)),"")</f>
        <v/>
      </c>
      <c r="AC75" s="199" t="str">
        <f>IFERROR(INDEX(Расходка[Наименование расходного материала],MATCH(Расходка[[#This Row],[№]],Поиск_расходки[Индекс12],0)),"")</f>
        <v/>
      </c>
      <c r="AD75" s="199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8">
        <f>IF(ISNUMBER(SEARCH('Карта учёта'!$B$13,Расходка[[#This Row],[Наименование расходного материала]])),MAX($E$1:E75)+1,0)</f>
        <v>0</v>
      </c>
      <c r="F76" s="198">
        <f>IF(ISNUMBER(SEARCH('Карта учёта'!$B$14,Расходка[[#This Row],[Наименование расходного материала]])),MAX($F$1:F75)+1,0)</f>
        <v>0</v>
      </c>
      <c r="G76" s="198">
        <f>IF(ISNUMBER(SEARCH('Карта учёта'!$B$15,Расходка[[#This Row],[Наименование расходного материала]])),MAX($G$1:G75)+1,0)</f>
        <v>0</v>
      </c>
      <c r="H76" s="198">
        <f>IF(ISNUMBER(SEARCH('Карта учёта'!$B$16,Расходка[[#This Row],[Наименование расходного материала]])),MAX($H$1:H75)+1,0)</f>
        <v>0</v>
      </c>
      <c r="I76" s="198">
        <f>IF(ISNUMBER(SEARCH('Карта учёта'!$B$21,Расходка[[#This Row],[Наименование расходного материала]])),MAX($I$1:I75)+1,0)</f>
        <v>0</v>
      </c>
      <c r="J76" s="198">
        <f>IF(ISNUMBER(SEARCH('Карта учёта'!$B$19,Расходка[[#This Row],[Наименование расходного материала]])),MAX($J$1:J75)+1,0)</f>
        <v>0</v>
      </c>
      <c r="K76" s="198">
        <f>IF(ISNUMBER(SEARCH('Карта учёта'!$B$17,Расходка[[#This Row],[Наименование расходного материала]])),MAX($K$1:K75)+1,0)</f>
        <v>0</v>
      </c>
      <c r="L76" s="198">
        <f>IF(ISNUMBER(SEARCH('Карта учёта'!$B$18,Расходка[[#This Row],[Наименование расходного материала]])),MAX($L$1:L75)+1,0)</f>
        <v>0</v>
      </c>
      <c r="M76" s="198">
        <f>IF(ISNUMBER(SEARCH('Карта учёта'!$B$20,Расходка[[#This Row],[Наименование расходного материала]])),MAX($M$1:M75)+1,0)</f>
        <v>0</v>
      </c>
      <c r="N76" s="198">
        <f>IF(ISNUMBER(SEARCH('Карта учёта'!$B$22,Расходка[[#This Row],[Наименование расходного материала]])),MAX($N$1:N75)+1,0)</f>
        <v>0</v>
      </c>
      <c r="O76" s="198">
        <f>IF(ISNUMBER(SEARCH('Карта учёта'!$B$23,Расходка[[#This Row],[Наименование расходного материала]])),MAX($O$1:O75)+1,0)</f>
        <v>0</v>
      </c>
      <c r="P76" s="198">
        <f>IF(ISNUMBER(SEARCH('Карта учёта'!$B$24,Расходка[[#This Row],[Наименование расходного материала]])),MAX($P$1:P75)+1,0)</f>
        <v>0</v>
      </c>
      <c r="Q76" s="198">
        <f>IF(ISNUMBER(SEARCH('Карта учёта'!$B$25,Расходка[[#This Row],[Наименование расходного материала]])),MAX($Q$1:Q75)+1,0)</f>
        <v>0</v>
      </c>
      <c r="R76" s="199" t="str">
        <f>IFERROR(INDEX(Расходка[Наименование расходного материала],MATCH(Расходка[[#This Row],[№]],Поиск_расходки[Индекс1],0)),"")</f>
        <v/>
      </c>
      <c r="S76" s="199" t="str">
        <f>IFERROR(INDEX(Расходка[Наименование расходного материала],MATCH(Расходка[[#This Row],[№]],Поиск_расходки[Индекс2],0)),"")</f>
        <v/>
      </c>
      <c r="T76" s="199" t="str">
        <f>IFERROR(INDEX(Расходка[Наименование расходного материала],MATCH(Расходка[[#This Row],[№]],Поиск_расходки[Индекс3],0)),"")</f>
        <v/>
      </c>
      <c r="U76" s="199" t="str">
        <f>IFERROR(INDEX(Расходка[Наименование расходного материала],MATCH(Расходка[[#This Row],[№]],Поиск_расходки[Индекс4],0)),"")</f>
        <v/>
      </c>
      <c r="V76" s="199" t="str">
        <f>IFERROR(INDEX(Расходка[Наименование расходного материала],MATCH(Расходка[[#This Row],[№]],Поиск_расходки[Индекс5],0)),"")</f>
        <v/>
      </c>
      <c r="W76" s="199" t="str">
        <f>IFERROR(INDEX(Расходка[Наименование расходного материала],MATCH(Расходка[[#This Row],[№]],Поиск_расходки[Индекс6],0)),"")</f>
        <v/>
      </c>
      <c r="X76" s="199" t="str">
        <f>IFERROR(INDEX(Расходка[Наименование расходного материала],MATCH(Расходка[[#This Row],[№]],Поиск_расходки[Индекс7],0)),"")</f>
        <v/>
      </c>
      <c r="Y76" s="199" t="str">
        <f>IFERROR(INDEX(Расходка[Наименование расходного материала],MATCH(Расходка[[#This Row],[№]],Поиск_расходки[Индекс8],0)),"")</f>
        <v/>
      </c>
      <c r="Z76" s="199" t="str">
        <f>IFERROR(INDEX(Расходка[Наименование расходного материала],MATCH(Расходка[[#This Row],[№]],Поиск_расходки[Индекс9],0)),"")</f>
        <v/>
      </c>
      <c r="AA76" s="199" t="str">
        <f>IFERROR(INDEX(Расходка[Наименование расходного материала],MATCH(Расходка[[#This Row],[№]],Поиск_расходки[Индекс10],0)),"")</f>
        <v/>
      </c>
      <c r="AB76" s="199" t="str">
        <f>IFERROR(INDEX(Расходка[Наименование расходного материала],MATCH(Расходка[[#This Row],[№]],Поиск_расходки[Индекс11],0)),"")</f>
        <v/>
      </c>
      <c r="AC76" s="199" t="str">
        <f>IFERROR(INDEX(Расходка[Наименование расходного материала],MATCH(Расходка[[#This Row],[№]],Поиск_расходки[Индекс12],0)),"")</f>
        <v/>
      </c>
      <c r="AD76" s="199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8">
        <f>IF(ISNUMBER(SEARCH('Карта учёта'!$B$13,Расходка[[#This Row],[Наименование расходного материала]])),MAX($E$1:E76)+1,0)</f>
        <v>0</v>
      </c>
      <c r="F77" s="198">
        <f>IF(ISNUMBER(SEARCH('Карта учёта'!$B$14,Расходка[[#This Row],[Наименование расходного материала]])),MAX($F$1:F76)+1,0)</f>
        <v>0</v>
      </c>
      <c r="G77" s="198">
        <f>IF(ISNUMBER(SEARCH('Карта учёта'!$B$15,Расходка[[#This Row],[Наименование расходного материала]])),MAX($G$1:G76)+1,0)</f>
        <v>0</v>
      </c>
      <c r="H77" s="198">
        <f>IF(ISNUMBER(SEARCH('Карта учёта'!$B$16,Расходка[[#This Row],[Наименование расходного материала]])),MAX($H$1:H76)+1,0)</f>
        <v>0</v>
      </c>
      <c r="I77" s="198">
        <f>IF(ISNUMBER(SEARCH('Карта учёта'!$B$21,Расходка[[#This Row],[Наименование расходного материала]])),MAX($I$1:I76)+1,0)</f>
        <v>0</v>
      </c>
      <c r="J77" s="198">
        <f>IF(ISNUMBER(SEARCH('Карта учёта'!$B$19,Расходка[[#This Row],[Наименование расходного материала]])),MAX($J$1:J76)+1,0)</f>
        <v>0</v>
      </c>
      <c r="K77" s="198">
        <f>IF(ISNUMBER(SEARCH('Карта учёта'!$B$17,Расходка[[#This Row],[Наименование расходного материала]])),MAX($K$1:K76)+1,0)</f>
        <v>0</v>
      </c>
      <c r="L77" s="198">
        <f>IF(ISNUMBER(SEARCH('Карта учёта'!$B$18,Расходка[[#This Row],[Наименование расходного материала]])),MAX($L$1:L76)+1,0)</f>
        <v>0</v>
      </c>
      <c r="M77" s="198">
        <f>IF(ISNUMBER(SEARCH('Карта учёта'!$B$20,Расходка[[#This Row],[Наименование расходного материала]])),MAX($M$1:M76)+1,0)</f>
        <v>0</v>
      </c>
      <c r="N77" s="198">
        <f>IF(ISNUMBER(SEARCH('Карта учёта'!$B$22,Расходка[[#This Row],[Наименование расходного материала]])),MAX($N$1:N76)+1,0)</f>
        <v>0</v>
      </c>
      <c r="O77" s="198">
        <f>IF(ISNUMBER(SEARCH('Карта учёта'!$B$23,Расходка[[#This Row],[Наименование расходного материала]])),MAX($O$1:O76)+1,0)</f>
        <v>0</v>
      </c>
      <c r="P77" s="198">
        <f>IF(ISNUMBER(SEARCH('Карта учёта'!$B$24,Расходка[[#This Row],[Наименование расходного материала]])),MAX($P$1:P76)+1,0)</f>
        <v>0</v>
      </c>
      <c r="Q77" s="198">
        <f>IF(ISNUMBER(SEARCH('Карта учёта'!$B$25,Расходка[[#This Row],[Наименование расходного материала]])),MAX($Q$1:Q76)+1,0)</f>
        <v>0</v>
      </c>
      <c r="R77" s="199" t="str">
        <f>IFERROR(INDEX(Расходка[Наименование расходного материала],MATCH(Расходка[[#This Row],[№]],Поиск_расходки[Индекс1],0)),"")</f>
        <v/>
      </c>
      <c r="S77" s="199" t="str">
        <f>IFERROR(INDEX(Расходка[Наименование расходного материала],MATCH(Расходка[[#This Row],[№]],Поиск_расходки[Индекс2],0)),"")</f>
        <v/>
      </c>
      <c r="T77" s="199" t="str">
        <f>IFERROR(INDEX(Расходка[Наименование расходного материала],MATCH(Расходка[[#This Row],[№]],Поиск_расходки[Индекс3],0)),"")</f>
        <v/>
      </c>
      <c r="U77" s="199" t="str">
        <f>IFERROR(INDEX(Расходка[Наименование расходного материала],MATCH(Расходка[[#This Row],[№]],Поиск_расходки[Индекс4],0)),"")</f>
        <v/>
      </c>
      <c r="V77" s="199" t="str">
        <f>IFERROR(INDEX(Расходка[Наименование расходного материала],MATCH(Расходка[[#This Row],[№]],Поиск_расходки[Индекс5],0)),"")</f>
        <v/>
      </c>
      <c r="W77" s="199" t="str">
        <f>IFERROR(INDEX(Расходка[Наименование расходного материала],MATCH(Расходка[[#This Row],[№]],Поиск_расходки[Индекс6],0)),"")</f>
        <v/>
      </c>
      <c r="X77" s="199" t="str">
        <f>IFERROR(INDEX(Расходка[Наименование расходного материала],MATCH(Расходка[[#This Row],[№]],Поиск_расходки[Индекс7],0)),"")</f>
        <v/>
      </c>
      <c r="Y77" s="199" t="str">
        <f>IFERROR(INDEX(Расходка[Наименование расходного материала],MATCH(Расходка[[#This Row],[№]],Поиск_расходки[Индекс8],0)),"")</f>
        <v/>
      </c>
      <c r="Z77" s="199" t="str">
        <f>IFERROR(INDEX(Расходка[Наименование расходного материала],MATCH(Расходка[[#This Row],[№]],Поиск_расходки[Индекс9],0)),"")</f>
        <v/>
      </c>
      <c r="AA77" s="199" t="str">
        <f>IFERROR(INDEX(Расходка[Наименование расходного материала],MATCH(Расходка[[#This Row],[№]],Поиск_расходки[Индекс10],0)),"")</f>
        <v/>
      </c>
      <c r="AB77" s="199" t="str">
        <f>IFERROR(INDEX(Расходка[Наименование расходного материала],MATCH(Расходка[[#This Row],[№]],Поиск_расходки[Индекс11],0)),"")</f>
        <v/>
      </c>
      <c r="AC77" s="199" t="str">
        <f>IFERROR(INDEX(Расходка[Наименование расходного материала],MATCH(Расходка[[#This Row],[№]],Поиск_расходки[Индекс12],0)),"")</f>
        <v/>
      </c>
      <c r="AD77" s="199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8">
        <f>IF(ISNUMBER(SEARCH('Карта учёта'!$B$13,Расходка[[#This Row],[Наименование расходного материала]])),MAX($E$1:E77)+1,0)</f>
        <v>0</v>
      </c>
      <c r="F78" s="198">
        <f>IF(ISNUMBER(SEARCH('Карта учёта'!$B$14,Расходка[[#This Row],[Наименование расходного материала]])),MAX($F$1:F77)+1,0)</f>
        <v>0</v>
      </c>
      <c r="G78" s="198">
        <f>IF(ISNUMBER(SEARCH('Карта учёта'!$B$15,Расходка[[#This Row],[Наименование расходного материала]])),MAX($G$1:G77)+1,0)</f>
        <v>0</v>
      </c>
      <c r="H78" s="198">
        <f>IF(ISNUMBER(SEARCH('Карта учёта'!$B$16,Расходка[[#This Row],[Наименование расходного материала]])),MAX($H$1:H77)+1,0)</f>
        <v>0</v>
      </c>
      <c r="I78" s="198">
        <f>IF(ISNUMBER(SEARCH('Карта учёта'!$B$21,Расходка[[#This Row],[Наименование расходного материала]])),MAX($I$1:I77)+1,0)</f>
        <v>0</v>
      </c>
      <c r="J78" s="198">
        <f>IF(ISNUMBER(SEARCH('Карта учёта'!$B$19,Расходка[[#This Row],[Наименование расходного материала]])),MAX($J$1:J77)+1,0)</f>
        <v>0</v>
      </c>
      <c r="K78" s="198">
        <f>IF(ISNUMBER(SEARCH('Карта учёта'!$B$17,Расходка[[#This Row],[Наименование расходного материала]])),MAX($K$1:K77)+1,0)</f>
        <v>0</v>
      </c>
      <c r="L78" s="198">
        <f>IF(ISNUMBER(SEARCH('Карта учёта'!$B$18,Расходка[[#This Row],[Наименование расходного материала]])),MAX($L$1:L77)+1,0)</f>
        <v>0</v>
      </c>
      <c r="M78" s="198">
        <f>IF(ISNUMBER(SEARCH('Карта учёта'!$B$20,Расходка[[#This Row],[Наименование расходного материала]])),MAX($M$1:M77)+1,0)</f>
        <v>0</v>
      </c>
      <c r="N78" s="198">
        <f>IF(ISNUMBER(SEARCH('Карта учёта'!$B$22,Расходка[[#This Row],[Наименование расходного материала]])),MAX($N$1:N77)+1,0)</f>
        <v>0</v>
      </c>
      <c r="O78" s="198">
        <f>IF(ISNUMBER(SEARCH('Карта учёта'!$B$23,Расходка[[#This Row],[Наименование расходного материала]])),MAX($O$1:O77)+1,0)</f>
        <v>0</v>
      </c>
      <c r="P78" s="198">
        <f>IF(ISNUMBER(SEARCH('Карта учёта'!$B$24,Расходка[[#This Row],[Наименование расходного материала]])),MAX($P$1:P77)+1,0)</f>
        <v>0</v>
      </c>
      <c r="Q78" s="198">
        <f>IF(ISNUMBER(SEARCH('Карта учёта'!$B$25,Расходка[[#This Row],[Наименование расходного материала]])),MAX($Q$1:Q77)+1,0)</f>
        <v>0</v>
      </c>
      <c r="R78" s="199" t="str">
        <f>IFERROR(INDEX(Расходка[Наименование расходного материала],MATCH(Расходка[[#This Row],[№]],Поиск_расходки[Индекс1],0)),"")</f>
        <v/>
      </c>
      <c r="S78" s="199" t="str">
        <f>IFERROR(INDEX(Расходка[Наименование расходного материала],MATCH(Расходка[[#This Row],[№]],Поиск_расходки[Индекс2],0)),"")</f>
        <v/>
      </c>
      <c r="T78" s="199" t="str">
        <f>IFERROR(INDEX(Расходка[Наименование расходного материала],MATCH(Расходка[[#This Row],[№]],Поиск_расходки[Индекс3],0)),"")</f>
        <v/>
      </c>
      <c r="U78" s="199" t="str">
        <f>IFERROR(INDEX(Расходка[Наименование расходного материала],MATCH(Расходка[[#This Row],[№]],Поиск_расходки[Индекс4],0)),"")</f>
        <v/>
      </c>
      <c r="V78" s="199" t="str">
        <f>IFERROR(INDEX(Расходка[Наименование расходного материала],MATCH(Расходка[[#This Row],[№]],Поиск_расходки[Индекс5],0)),"")</f>
        <v/>
      </c>
      <c r="W78" s="199" t="str">
        <f>IFERROR(INDEX(Расходка[Наименование расходного материала],MATCH(Расходка[[#This Row],[№]],Поиск_расходки[Индекс6],0)),"")</f>
        <v/>
      </c>
      <c r="X78" s="199" t="str">
        <f>IFERROR(INDEX(Расходка[Наименование расходного материала],MATCH(Расходка[[#This Row],[№]],Поиск_расходки[Индекс7],0)),"")</f>
        <v/>
      </c>
      <c r="Y78" s="199" t="str">
        <f>IFERROR(INDEX(Расходка[Наименование расходного материала],MATCH(Расходка[[#This Row],[№]],Поиск_расходки[Индекс8],0)),"")</f>
        <v/>
      </c>
      <c r="Z78" s="199" t="str">
        <f>IFERROR(INDEX(Расходка[Наименование расходного материала],MATCH(Расходка[[#This Row],[№]],Поиск_расходки[Индекс9],0)),"")</f>
        <v/>
      </c>
      <c r="AA78" s="199" t="str">
        <f>IFERROR(INDEX(Расходка[Наименование расходного материала],MATCH(Расходка[[#This Row],[№]],Поиск_расходки[Индекс10],0)),"")</f>
        <v/>
      </c>
      <c r="AB78" s="199" t="str">
        <f>IFERROR(INDEX(Расходка[Наименование расходного материала],MATCH(Расходка[[#This Row],[№]],Поиск_расходки[Индекс11],0)),"")</f>
        <v/>
      </c>
      <c r="AC78" s="199" t="str">
        <f>IFERROR(INDEX(Расходка[Наименование расходного материала],MATCH(Расходка[[#This Row],[№]],Поиск_расходки[Индекс12],0)),"")</f>
        <v/>
      </c>
      <c r="AD78" s="199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E79" s="198">
        <f>IF(ISNUMBER(SEARCH('Карта учёта'!$B$13,Расходка[[#This Row],[Наименование расходного материала]])),MAX($E$1:E78)+1,0)</f>
        <v>0</v>
      </c>
      <c r="F79" s="198">
        <f>IF(ISNUMBER(SEARCH('Карта учёта'!$B$14,Расходка[[#This Row],[Наименование расходного материала]])),MAX($F$1:F78)+1,0)</f>
        <v>0</v>
      </c>
      <c r="G79" s="198">
        <f>IF(ISNUMBER(SEARCH('Карта учёта'!$B$15,Расходка[[#This Row],[Наименование расходного материала]])),MAX($G$1:G78)+1,0)</f>
        <v>0</v>
      </c>
      <c r="H79" s="198">
        <f>IF(ISNUMBER(SEARCH('Карта учёта'!$B$16,Расходка[[#This Row],[Наименование расходного материала]])),MAX($H$1:H78)+1,0)</f>
        <v>0</v>
      </c>
      <c r="I79" s="198">
        <f>IF(ISNUMBER(SEARCH('Карта учёта'!$B$21,Расходка[[#This Row],[Наименование расходного материала]])),MAX($I$1:I78)+1,0)</f>
        <v>0</v>
      </c>
      <c r="J79" s="198">
        <f>IF(ISNUMBER(SEARCH('Карта учёта'!$B$19,Расходка[[#This Row],[Наименование расходного материала]])),MAX($J$1:J78)+1,0)</f>
        <v>0</v>
      </c>
      <c r="K79" s="198">
        <f>IF(ISNUMBER(SEARCH('Карта учёта'!$B$17,Расходка[[#This Row],[Наименование расходного материала]])),MAX($K$1:K78)+1,0)</f>
        <v>0</v>
      </c>
      <c r="L79" s="198">
        <f>IF(ISNUMBER(SEARCH('Карта учёта'!$B$18,Расходка[[#This Row],[Наименование расходного материала]])),MAX($L$1:L78)+1,0)</f>
        <v>0</v>
      </c>
      <c r="M79" s="198">
        <f>IF(ISNUMBER(SEARCH('Карта учёта'!$B$20,Расходка[[#This Row],[Наименование расходного материала]])),MAX($M$1:M78)+1,0)</f>
        <v>0</v>
      </c>
      <c r="N79" s="198">
        <f>IF(ISNUMBER(SEARCH('Карта учёта'!$B$22,Расходка[[#This Row],[Наименование расходного материала]])),MAX($N$1:N78)+1,0)</f>
        <v>0</v>
      </c>
      <c r="O79" s="198">
        <f>IF(ISNUMBER(SEARCH('Карта учёта'!$B$23,Расходка[[#This Row],[Наименование расходного материала]])),MAX($O$1:O78)+1,0)</f>
        <v>0</v>
      </c>
      <c r="P79" s="198">
        <f>IF(ISNUMBER(SEARCH('Карта учёта'!$B$24,Расходка[[#This Row],[Наименование расходного материала]])),MAX($P$1:P78)+1,0)</f>
        <v>0</v>
      </c>
      <c r="Q79" s="198">
        <f>IF(ISNUMBER(SEARCH('Карта учёта'!$B$25,Расходка[[#This Row],[Наименование расходного материала]])),MAX($Q$1:Q78)+1,0)</f>
        <v>0</v>
      </c>
      <c r="R79" s="199" t="str">
        <f>IFERROR(INDEX(Расходка[Наименование расходного материала],MATCH(Расходка[[#This Row],[№]],Поиск_расходки[Индекс1],0)),"")</f>
        <v/>
      </c>
      <c r="S79" s="199" t="str">
        <f>IFERROR(INDEX(Расходка[Наименование расходного материала],MATCH(Расходка[[#This Row],[№]],Поиск_расходки[Индекс2],0)),"")</f>
        <v/>
      </c>
      <c r="T79" s="199" t="str">
        <f>IFERROR(INDEX(Расходка[Наименование расходного материала],MATCH(Расходка[[#This Row],[№]],Поиск_расходки[Индекс3],0)),"")</f>
        <v/>
      </c>
      <c r="U79" s="199" t="str">
        <f>IFERROR(INDEX(Расходка[Наименование расходного материала],MATCH(Расходка[[#This Row],[№]],Поиск_расходки[Индекс4],0)),"")</f>
        <v/>
      </c>
      <c r="V79" s="199" t="str">
        <f>IFERROR(INDEX(Расходка[Наименование расходного материала],MATCH(Расходка[[#This Row],[№]],Поиск_расходки[Индекс5],0)),"")</f>
        <v/>
      </c>
      <c r="W79" s="199" t="str">
        <f>IFERROR(INDEX(Расходка[Наименование расходного материала],MATCH(Расходка[[#This Row],[№]],Поиск_расходки[Индекс6],0)),"")</f>
        <v/>
      </c>
      <c r="X79" s="199" t="str">
        <f>IFERROR(INDEX(Расходка[Наименование расходного материала],MATCH(Расходка[[#This Row],[№]],Поиск_расходки[Индекс7],0)),"")</f>
        <v/>
      </c>
      <c r="Y79" s="199" t="str">
        <f>IFERROR(INDEX(Расходка[Наименование расходного материала],MATCH(Расходка[[#This Row],[№]],Поиск_расходки[Индекс8],0)),"")</f>
        <v/>
      </c>
      <c r="Z79" s="199" t="str">
        <f>IFERROR(INDEX(Расходка[Наименование расходного материала],MATCH(Расходка[[#This Row],[№]],Поиск_расходки[Индекс9],0)),"")</f>
        <v/>
      </c>
      <c r="AA79" s="199" t="str">
        <f>IFERROR(INDEX(Расходка[Наименование расходного материала],MATCH(Расходка[[#This Row],[№]],Поиск_расходки[Индекс10],0)),"")</f>
        <v/>
      </c>
      <c r="AB79" s="199" t="str">
        <f>IFERROR(INDEX(Расходка[Наименование расходного материала],MATCH(Расходка[[#This Row],[№]],Поиск_расходки[Индекс11],0)),"")</f>
        <v/>
      </c>
      <c r="AC79" s="199" t="str">
        <f>IFERROR(INDEX(Расходка[Наименование расходного материала],MATCH(Расходка[[#This Row],[№]],Поиск_расходки[Индекс12],0)),"")</f>
        <v/>
      </c>
      <c r="AD79" s="199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472</v>
      </c>
    </row>
    <row r="80" spans="1:33">
      <c r="E80" s="198">
        <f>IF(ISNUMBER(SEARCH('Карта учёта'!$B$13,Расходка[[#This Row],[Наименование расходного материала]])),MAX($E$1:E79)+1,0)</f>
        <v>0</v>
      </c>
      <c r="F80" s="198">
        <f>IF(ISNUMBER(SEARCH('Карта учёта'!$B$14,Расходка[[#This Row],[Наименование расходного материала]])),MAX($F$1:F79)+1,0)</f>
        <v>0</v>
      </c>
      <c r="G80" s="198">
        <f>IF(ISNUMBER(SEARCH('Карта учёта'!$B$15,Расходка[[#This Row],[Наименование расходного материала]])),MAX($G$1:G79)+1,0)</f>
        <v>0</v>
      </c>
      <c r="H80" s="198">
        <f>IF(ISNUMBER(SEARCH('Карта учёта'!$B$16,Расходка[[#This Row],[Наименование расходного материала]])),MAX($H$1:H79)+1,0)</f>
        <v>0</v>
      </c>
      <c r="I80" s="198">
        <f>IF(ISNUMBER(SEARCH('Карта учёта'!$B$21,Расходка[[#This Row],[Наименование расходного материала]])),MAX($I$1:I79)+1,0)</f>
        <v>0</v>
      </c>
      <c r="J80" s="198">
        <f>IF(ISNUMBER(SEARCH('Карта учёта'!$B$19,Расходка[[#This Row],[Наименование расходного материала]])),MAX($J$1:J79)+1,0)</f>
        <v>0</v>
      </c>
      <c r="K80" s="198">
        <f>IF(ISNUMBER(SEARCH('Карта учёта'!$B$17,Расходка[[#This Row],[Наименование расходного материала]])),MAX($K$1:K79)+1,0)</f>
        <v>0</v>
      </c>
      <c r="L80" s="198">
        <f>IF(ISNUMBER(SEARCH('Карта учёта'!$B$18,Расходка[[#This Row],[Наименование расходного материала]])),MAX($L$1:L79)+1,0)</f>
        <v>0</v>
      </c>
      <c r="M80" s="198">
        <f>IF(ISNUMBER(SEARCH('Карта учёта'!$B$20,Расходка[[#This Row],[Наименование расходного материала]])),MAX($M$1:M79)+1,0)</f>
        <v>0</v>
      </c>
      <c r="N80" s="198">
        <f>IF(ISNUMBER(SEARCH('Карта учёта'!$B$22,Расходка[[#This Row],[Наименование расходного материала]])),MAX($N$1:N79)+1,0)</f>
        <v>0</v>
      </c>
      <c r="O80" s="198">
        <f>IF(ISNUMBER(SEARCH('Карта учёта'!$B$23,Расходка[[#This Row],[Наименование расходного материала]])),MAX($O$1:O79)+1,0)</f>
        <v>0</v>
      </c>
      <c r="P80" s="198">
        <f>IF(ISNUMBER(SEARCH('Карта учёта'!$B$24,Расходка[[#This Row],[Наименование расходного материала]])),MAX($P$1:P79)+1,0)</f>
        <v>0</v>
      </c>
      <c r="Q80" s="198">
        <f>IF(ISNUMBER(SEARCH('Карта учёта'!$B$25,Расходка[[#This Row],[Наименование расходного материала]])),MAX($Q$1:Q79)+1,0)</f>
        <v>0</v>
      </c>
      <c r="R80" s="199" t="str">
        <f>IFERROR(INDEX(Расходка[Наименование расходного материала],MATCH(Расходка[[#This Row],[№]],Поиск_расходки[Индекс1],0)),"")</f>
        <v/>
      </c>
      <c r="S80" s="199" t="str">
        <f>IFERROR(INDEX(Расходка[Наименование расходного материала],MATCH(Расходка[[#This Row],[№]],Поиск_расходки[Индекс2],0)),"")</f>
        <v/>
      </c>
      <c r="T80" s="199" t="str">
        <f>IFERROR(INDEX(Расходка[Наименование расходного материала],MATCH(Расходка[[#This Row],[№]],Поиск_расходки[Индекс3],0)),"")</f>
        <v/>
      </c>
      <c r="U80" s="199" t="str">
        <f>IFERROR(INDEX(Расходка[Наименование расходного материала],MATCH(Расходка[[#This Row],[№]],Поиск_расходки[Индекс4],0)),"")</f>
        <v/>
      </c>
      <c r="V80" s="199" t="str">
        <f>IFERROR(INDEX(Расходка[Наименование расходного материала],MATCH(Расходка[[#This Row],[№]],Поиск_расходки[Индекс5],0)),"")</f>
        <v/>
      </c>
      <c r="W80" s="199" t="str">
        <f>IFERROR(INDEX(Расходка[Наименование расходного материала],MATCH(Расходка[[#This Row],[№]],Поиск_расходки[Индекс6],0)),"")</f>
        <v/>
      </c>
      <c r="X80" s="199" t="str">
        <f>IFERROR(INDEX(Расходка[Наименование расходного материала],MATCH(Расходка[[#This Row],[№]],Поиск_расходки[Индекс7],0)),"")</f>
        <v/>
      </c>
      <c r="Y80" s="199" t="str">
        <f>IFERROR(INDEX(Расходка[Наименование расходного материала],MATCH(Расходка[[#This Row],[№]],Поиск_расходки[Индекс8],0)),"")</f>
        <v/>
      </c>
      <c r="Z80" s="199" t="str">
        <f>IFERROR(INDEX(Расходка[Наименование расходного материала],MATCH(Расходка[[#This Row],[№]],Поиск_расходки[Индекс9],0)),"")</f>
        <v/>
      </c>
      <c r="AA80" s="199" t="str">
        <f>IFERROR(INDEX(Расходка[Наименование расходного материала],MATCH(Расходка[[#This Row],[№]],Поиск_расходки[Индекс10],0)),"")</f>
        <v/>
      </c>
      <c r="AB80" s="199" t="str">
        <f>IFERROR(INDEX(Расходка[Наименование расходного материала],MATCH(Расходка[[#This Row],[№]],Поиск_расходки[Индекс11],0)),"")</f>
        <v/>
      </c>
      <c r="AC80" s="199" t="str">
        <f>IFERROR(INDEX(Расходка[Наименование расходного материала],MATCH(Расходка[[#This Row],[№]],Поиск_расходки[Индекс12],0)),"")</f>
        <v/>
      </c>
      <c r="AD80" s="199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473</v>
      </c>
    </row>
    <row r="81" spans="5:33">
      <c r="E81" s="198">
        <f>IF(ISNUMBER(SEARCH('Карта учёта'!$B$13,Расходка[[#This Row],[Наименование расходного материала]])),MAX($E$1:E80)+1,0)</f>
        <v>0</v>
      </c>
      <c r="F81" s="198">
        <f>IF(ISNUMBER(SEARCH('Карта учёта'!$B$14,Расходка[[#This Row],[Наименование расходного материала]])),MAX($F$1:F80)+1,0)</f>
        <v>0</v>
      </c>
      <c r="G81" s="198">
        <f>IF(ISNUMBER(SEARCH('Карта учёта'!$B$15,Расходка[[#This Row],[Наименование расходного материала]])),MAX($G$1:G80)+1,0)</f>
        <v>0</v>
      </c>
      <c r="H81" s="198">
        <f>IF(ISNUMBER(SEARCH('Карта учёта'!$B$16,Расходка[[#This Row],[Наименование расходного материала]])),MAX($H$1:H80)+1,0)</f>
        <v>0</v>
      </c>
      <c r="I81" s="198">
        <f>IF(ISNUMBER(SEARCH('Карта учёта'!$B$21,Расходка[[#This Row],[Наименование расходного материала]])),MAX($I$1:I80)+1,0)</f>
        <v>0</v>
      </c>
      <c r="J81" s="198">
        <f>IF(ISNUMBER(SEARCH('Карта учёта'!$B$19,Расходка[[#This Row],[Наименование расходного материала]])),MAX($J$1:J80)+1,0)</f>
        <v>0</v>
      </c>
      <c r="K81" s="198">
        <f>IF(ISNUMBER(SEARCH('Карта учёта'!$B$17,Расходка[[#This Row],[Наименование расходного материала]])),MAX($K$1:K80)+1,0)</f>
        <v>0</v>
      </c>
      <c r="L81" s="198">
        <f>IF(ISNUMBER(SEARCH('Карта учёта'!$B$18,Расходка[[#This Row],[Наименование расходного материала]])),MAX($L$1:L80)+1,0)</f>
        <v>0</v>
      </c>
      <c r="M81" s="198">
        <f>IF(ISNUMBER(SEARCH('Карта учёта'!$B$20,Расходка[[#This Row],[Наименование расходного материала]])),MAX($M$1:M80)+1,0)</f>
        <v>0</v>
      </c>
      <c r="N81" s="198">
        <f>IF(ISNUMBER(SEARCH('Карта учёта'!$B$22,Расходка[[#This Row],[Наименование расходного материала]])),MAX($N$1:N80)+1,0)</f>
        <v>0</v>
      </c>
      <c r="O81" s="198">
        <f>IF(ISNUMBER(SEARCH('Карта учёта'!$B$23,Расходка[[#This Row],[Наименование расходного материала]])),MAX($O$1:O80)+1,0)</f>
        <v>0</v>
      </c>
      <c r="P81" s="198">
        <f>IF(ISNUMBER(SEARCH('Карта учёта'!$B$24,Расходка[[#This Row],[Наименование расходного материала]])),MAX($P$1:P80)+1,0)</f>
        <v>0</v>
      </c>
      <c r="Q81" s="198">
        <f>IF(ISNUMBER(SEARCH('Карта учёта'!$B$25,Расходка[[#This Row],[Наименование расходного материала]])),MAX($Q$1:Q80)+1,0)</f>
        <v>0</v>
      </c>
      <c r="R81" s="199" t="str">
        <f>IFERROR(INDEX(Расходка[Наименование расходного материала],MATCH(Расходка[[#This Row],[№]],Поиск_расходки[Индекс1],0)),"")</f>
        <v/>
      </c>
      <c r="S81" s="199" t="str">
        <f>IFERROR(INDEX(Расходка[Наименование расходного материала],MATCH(Расходка[[#This Row],[№]],Поиск_расходки[Индекс2],0)),"")</f>
        <v/>
      </c>
      <c r="T81" s="199" t="str">
        <f>IFERROR(INDEX(Расходка[Наименование расходного материала],MATCH(Расходка[[#This Row],[№]],Поиск_расходки[Индекс3],0)),"")</f>
        <v/>
      </c>
      <c r="U81" s="199" t="str">
        <f>IFERROR(INDEX(Расходка[Наименование расходного материала],MATCH(Расходка[[#This Row],[№]],Поиск_расходки[Индекс4],0)),"")</f>
        <v/>
      </c>
      <c r="V81" s="199" t="str">
        <f>IFERROR(INDEX(Расходка[Наименование расходного материала],MATCH(Расходка[[#This Row],[№]],Поиск_расходки[Индекс5],0)),"")</f>
        <v/>
      </c>
      <c r="W81" s="199" t="str">
        <f>IFERROR(INDEX(Расходка[Наименование расходного материала],MATCH(Расходка[[#This Row],[№]],Поиск_расходки[Индекс6],0)),"")</f>
        <v/>
      </c>
      <c r="X81" s="199" t="str">
        <f>IFERROR(INDEX(Расходка[Наименование расходного материала],MATCH(Расходка[[#This Row],[№]],Поиск_расходки[Индекс7],0)),"")</f>
        <v/>
      </c>
      <c r="Y81" s="199" t="str">
        <f>IFERROR(INDEX(Расходка[Наименование расходного материала],MATCH(Расходка[[#This Row],[№]],Поиск_расходки[Индекс8],0)),"")</f>
        <v/>
      </c>
      <c r="Z81" s="199" t="str">
        <f>IFERROR(INDEX(Расходка[Наименование расходного материала],MATCH(Расходка[[#This Row],[№]],Поиск_расходки[Индекс9],0)),"")</f>
        <v/>
      </c>
      <c r="AA81" s="199" t="str">
        <f>IFERROR(INDEX(Расходка[Наименование расходного материала],MATCH(Расходка[[#This Row],[№]],Поиск_расходки[Индекс10],0)),"")</f>
        <v/>
      </c>
      <c r="AB81" s="199" t="str">
        <f>IFERROR(INDEX(Расходка[Наименование расходного материала],MATCH(Расходка[[#This Row],[№]],Поиск_расходки[Индекс11],0)),"")</f>
        <v/>
      </c>
      <c r="AC81" s="199" t="str">
        <f>IFERROR(INDEX(Расходка[Наименование расходного материала],MATCH(Расходка[[#This Row],[№]],Поиск_расходки[Индекс12],0)),"")</f>
        <v/>
      </c>
      <c r="AD81" s="199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474</v>
      </c>
    </row>
    <row r="82" spans="5:33">
      <c r="E82" s="198">
        <f>IF(ISNUMBER(SEARCH('Карта учёта'!$B$13,Расходка[[#This Row],[Наименование расходного материала]])),MAX($E$1:E81)+1,0)</f>
        <v>0</v>
      </c>
      <c r="F82" s="198">
        <f>IF(ISNUMBER(SEARCH('Карта учёта'!$B$14,Расходка[[#This Row],[Наименование расходного материала]])),MAX($F$1:F81)+1,0)</f>
        <v>0</v>
      </c>
      <c r="G82" s="198">
        <f>IF(ISNUMBER(SEARCH('Карта учёта'!$B$15,Расходка[[#This Row],[Наименование расходного материала]])),MAX($G$1:G81)+1,0)</f>
        <v>0</v>
      </c>
      <c r="H82" s="198">
        <f>IF(ISNUMBER(SEARCH('Карта учёта'!$B$16,Расходка[[#This Row],[Наименование расходного материала]])),MAX($H$1:H81)+1,0)</f>
        <v>0</v>
      </c>
      <c r="I82" s="198">
        <f>IF(ISNUMBER(SEARCH('Карта учёта'!$B$21,Расходка[[#This Row],[Наименование расходного материала]])),MAX($I$1:I81)+1,0)</f>
        <v>0</v>
      </c>
      <c r="J82" s="198">
        <f>IF(ISNUMBER(SEARCH('Карта учёта'!$B$19,Расходка[[#This Row],[Наименование расходного материала]])),MAX($J$1:J81)+1,0)</f>
        <v>0</v>
      </c>
      <c r="K82" s="198">
        <f>IF(ISNUMBER(SEARCH('Карта учёта'!$B$17,Расходка[[#This Row],[Наименование расходного материала]])),MAX($K$1:K81)+1,0)</f>
        <v>0</v>
      </c>
      <c r="L82" s="198">
        <f>IF(ISNUMBER(SEARCH('Карта учёта'!$B$18,Расходка[[#This Row],[Наименование расходного материала]])),MAX($L$1:L81)+1,0)</f>
        <v>0</v>
      </c>
      <c r="M82" s="198">
        <f>IF(ISNUMBER(SEARCH('Карта учёта'!$B$20,Расходка[[#This Row],[Наименование расходного материала]])),MAX($M$1:M81)+1,0)</f>
        <v>0</v>
      </c>
      <c r="N82" s="198">
        <f>IF(ISNUMBER(SEARCH('Карта учёта'!$B$22,Расходка[[#This Row],[Наименование расходного материала]])),MAX($N$1:N81)+1,0)</f>
        <v>0</v>
      </c>
      <c r="O82" s="198">
        <f>IF(ISNUMBER(SEARCH('Карта учёта'!$B$23,Расходка[[#This Row],[Наименование расходного материала]])),MAX($O$1:O81)+1,0)</f>
        <v>0</v>
      </c>
      <c r="P82" s="198">
        <f>IF(ISNUMBER(SEARCH('Карта учёта'!$B$24,Расходка[[#This Row],[Наименование расходного материала]])),MAX($P$1:P81)+1,0)</f>
        <v>0</v>
      </c>
      <c r="Q82" s="198">
        <f>IF(ISNUMBER(SEARCH('Карта учёта'!$B$25,Расходка[[#This Row],[Наименование расходного материала]])),MAX($Q$1:Q81)+1,0)</f>
        <v>0</v>
      </c>
      <c r="R82" s="199" t="str">
        <f>IFERROR(INDEX(Расходка[Наименование расходного материала],MATCH(Расходка[[#This Row],[№]],Поиск_расходки[Индекс1],0)),"")</f>
        <v/>
      </c>
      <c r="S82" s="199" t="str">
        <f>IFERROR(INDEX(Расходка[Наименование расходного материала],MATCH(Расходка[[#This Row],[№]],Поиск_расходки[Индекс2],0)),"")</f>
        <v/>
      </c>
      <c r="T82" s="199" t="str">
        <f>IFERROR(INDEX(Расходка[Наименование расходного материала],MATCH(Расходка[[#This Row],[№]],Поиск_расходки[Индекс3],0)),"")</f>
        <v/>
      </c>
      <c r="U82" s="199" t="str">
        <f>IFERROR(INDEX(Расходка[Наименование расходного материала],MATCH(Расходка[[#This Row],[№]],Поиск_расходки[Индекс4],0)),"")</f>
        <v/>
      </c>
      <c r="V82" s="199" t="str">
        <f>IFERROR(INDEX(Расходка[Наименование расходного материала],MATCH(Расходка[[#This Row],[№]],Поиск_расходки[Индекс5],0)),"")</f>
        <v/>
      </c>
      <c r="W82" s="199" t="str">
        <f>IFERROR(INDEX(Расходка[Наименование расходного материала],MATCH(Расходка[[#This Row],[№]],Поиск_расходки[Индекс6],0)),"")</f>
        <v/>
      </c>
      <c r="X82" s="199" t="str">
        <f>IFERROR(INDEX(Расходка[Наименование расходного материала],MATCH(Расходка[[#This Row],[№]],Поиск_расходки[Индекс7],0)),"")</f>
        <v/>
      </c>
      <c r="Y82" s="199" t="str">
        <f>IFERROR(INDEX(Расходка[Наименование расходного материала],MATCH(Расходка[[#This Row],[№]],Поиск_расходки[Индекс8],0)),"")</f>
        <v/>
      </c>
      <c r="Z82" s="199" t="str">
        <f>IFERROR(INDEX(Расходка[Наименование расходного материала],MATCH(Расходка[[#This Row],[№]],Поиск_расходки[Индекс9],0)),"")</f>
        <v/>
      </c>
      <c r="AA82" s="199" t="str">
        <f>IFERROR(INDEX(Расходка[Наименование расходного материала],MATCH(Расходка[[#This Row],[№]],Поиск_расходки[Индекс10],0)),"")</f>
        <v/>
      </c>
      <c r="AB82" s="199" t="str">
        <f>IFERROR(INDEX(Расходка[Наименование расходного материала],MATCH(Расходка[[#This Row],[№]],Поиск_расходки[Индекс11],0)),"")</f>
        <v/>
      </c>
      <c r="AC82" s="199" t="str">
        <f>IFERROR(INDEX(Расходка[Наименование расходного материала],MATCH(Расходка[[#This Row],[№]],Поиск_расходки[Индекс12],0)),"")</f>
        <v/>
      </c>
      <c r="AD82" s="199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475</v>
      </c>
    </row>
    <row r="83" spans="5:33">
      <c r="AF83" s="4" t="s">
        <v>6</v>
      </c>
      <c r="AG83" s="4" t="s">
        <v>476</v>
      </c>
    </row>
    <row r="84" spans="5:33">
      <c r="AF84" s="4" t="s">
        <v>6</v>
      </c>
      <c r="AG84" s="4" t="s">
        <v>427</v>
      </c>
    </row>
    <row r="85" spans="5:33">
      <c r="AF85" s="4" t="s">
        <v>6</v>
      </c>
      <c r="AG85" s="4" t="s">
        <v>428</v>
      </c>
    </row>
    <row r="86" spans="5:33">
      <c r="AF86" s="4" t="s">
        <v>6</v>
      </c>
      <c r="AG86" s="4" t="s">
        <v>477</v>
      </c>
    </row>
    <row r="87" spans="5:33">
      <c r="AF87" s="4" t="s">
        <v>6</v>
      </c>
      <c r="AG87" s="4" t="s">
        <v>478</v>
      </c>
    </row>
    <row r="88" spans="5:33">
      <c r="AF88" s="4" t="s">
        <v>6</v>
      </c>
      <c r="AG88" s="4" t="s">
        <v>479</v>
      </c>
    </row>
    <row r="89" spans="5:33">
      <c r="AF89" s="4" t="s">
        <v>6</v>
      </c>
      <c r="AG89" s="4" t="s">
        <v>480</v>
      </c>
    </row>
    <row r="90" spans="5:33">
      <c r="AF90" s="4" t="s">
        <v>6</v>
      </c>
      <c r="AG90" s="4" t="s">
        <v>481</v>
      </c>
    </row>
    <row r="91" spans="5:33">
      <c r="AF91" s="4" t="s">
        <v>6</v>
      </c>
      <c r="AG91" s="4" t="s">
        <v>482</v>
      </c>
    </row>
    <row r="92" spans="5:33">
      <c r="AF92" s="4" t="s">
        <v>6</v>
      </c>
      <c r="AG92" s="4" t="s">
        <v>483</v>
      </c>
    </row>
    <row r="93" spans="5:33">
      <c r="AF93" s="4" t="s">
        <v>6</v>
      </c>
      <c r="AG93" s="4" t="s">
        <v>484</v>
      </c>
    </row>
    <row r="94" spans="5:33">
      <c r="AF94" s="4" t="s">
        <v>6</v>
      </c>
      <c r="AG94" s="4" t="s">
        <v>431</v>
      </c>
    </row>
    <row r="95" spans="5:33">
      <c r="AF95" s="4" t="s">
        <v>6</v>
      </c>
      <c r="AG95" s="4" t="s">
        <v>432</v>
      </c>
    </row>
    <row r="96" spans="5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45">
      <c r="A1" s="1" t="str">
        <f>CONCATENATE(КАГ!A18," ",КАГ!B18,". ",КАГ!A20," ",КАГ!B20,". ",КАГ!A22," ",КАГ!B22,". ")</f>
        <v xml:space="preserve">Тип: Правый. Ствол ЛКА: стеноз дист/3 до 50%. Бассейн ПНА: острая окклюзия на уровне устья ПНА, TTG3, Rentrop 0. Стеноз проксимального сегмента до 50%. Антеградный кровоток по ПНА TIMI 0. 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2024-02-18T13:58:30Z</cp:lastPrinted>
  <dcterms:created xsi:type="dcterms:W3CDTF">2015-06-05T18:19:34Z</dcterms:created>
  <dcterms:modified xsi:type="dcterms:W3CDTF">2024-02-18T14:06:13Z</dcterms:modified>
</cp:coreProperties>
</file>