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3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  <sheet name="Лист1" sheetId="11" r:id="rId8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9" l="1"/>
  <c r="H22" i="9" l="1"/>
  <c r="A1" i="11" l="1"/>
  <c r="A17" i="3" l="1"/>
  <c r="A18" i="3"/>
  <c r="E73" i="1" l="1"/>
  <c r="E74" i="1"/>
  <c r="R73" i="1" s="1"/>
  <c r="F73" i="1"/>
  <c r="F74" i="1"/>
  <c r="G73" i="1"/>
  <c r="G74" i="1"/>
  <c r="H73" i="1"/>
  <c r="H74" i="1"/>
  <c r="I73" i="1"/>
  <c r="I74" i="1"/>
  <c r="J73" i="1"/>
  <c r="J74" i="1"/>
  <c r="K73" i="1"/>
  <c r="K74" i="1"/>
  <c r="L73" i="1"/>
  <c r="L74" i="1"/>
  <c r="M73" i="1"/>
  <c r="M74" i="1"/>
  <c r="N73" i="1"/>
  <c r="N74" i="1"/>
  <c r="O73" i="1"/>
  <c r="O74" i="1"/>
  <c r="AB73" i="1" s="1"/>
  <c r="P73" i="1"/>
  <c r="P74" i="1"/>
  <c r="AC73" i="1" s="1"/>
  <c r="Q73" i="1"/>
  <c r="Q74" i="1"/>
  <c r="AD73" i="1" s="1"/>
  <c r="R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0" i="1" l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7" i="1"/>
  <c r="V65" i="1"/>
  <c r="V2" i="1"/>
  <c r="V50" i="1"/>
  <c r="V41" i="1"/>
  <c r="V47" i="1"/>
  <c r="V62" i="1"/>
  <c r="V54" i="1"/>
  <c r="V42" i="1"/>
  <c r="V49" i="1"/>
  <c r="V45" i="1"/>
  <c r="V46" i="1"/>
  <c r="V58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61" i="1" l="1"/>
  <c r="V56" i="1"/>
  <c r="V40" i="1"/>
  <c r="V53" i="1"/>
  <c r="V52" i="1"/>
  <c r="V39" i="1"/>
  <c r="V63" i="1"/>
  <c r="V59" i="1"/>
  <c r="V48" i="1"/>
  <c r="V60" i="1"/>
  <c r="V43" i="1"/>
  <c r="V64" i="1"/>
  <c r="V51" i="1"/>
  <c r="V66" i="1"/>
  <c r="V73" i="1"/>
  <c r="V74" i="1"/>
  <c r="V55" i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 s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F70" i="1" l="1"/>
  <c r="S3" i="1" s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57" i="1" l="1"/>
  <c r="S8" i="1"/>
  <c r="S9" i="1"/>
  <c r="S46" i="1"/>
  <c r="S74" i="1"/>
  <c r="S37" i="1"/>
  <c r="S44" i="1"/>
  <c r="S35" i="1"/>
  <c r="S43" i="1"/>
  <c r="S70" i="1"/>
  <c r="S33" i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G62" i="1"/>
  <c r="M51" i="1"/>
  <c r="M52" i="1" s="1"/>
  <c r="M53" i="1" s="1"/>
  <c r="L50" i="1"/>
  <c r="N68" i="1" l="1"/>
  <c r="N69" i="1" s="1"/>
  <c r="G63" i="1"/>
  <c r="G64" i="1" s="1"/>
  <c r="M54" i="1"/>
  <c r="M55" i="1" s="1"/>
  <c r="L51" i="1"/>
  <c r="L52" i="1" s="1"/>
  <c r="L53" i="1" s="1"/>
  <c r="N70" i="1" l="1"/>
  <c r="G65" i="1"/>
  <c r="M56" i="1"/>
  <c r="M57" i="1" s="1"/>
  <c r="L54" i="1"/>
  <c r="AA74" i="1" l="1"/>
  <c r="AA73" i="1"/>
  <c r="AA67" i="1"/>
  <c r="AA62" i="1"/>
  <c r="AA58" i="1"/>
  <c r="AA29" i="1"/>
  <c r="AA22" i="1"/>
  <c r="AA3" i="1"/>
  <c r="AA16" i="1"/>
  <c r="AA42" i="1"/>
  <c r="AA49" i="1"/>
  <c r="AA24" i="1"/>
  <c r="AA15" i="1"/>
  <c r="AA50" i="1"/>
  <c r="AA28" i="1"/>
  <c r="AA48" i="1"/>
  <c r="AA6" i="1"/>
  <c r="AA9" i="1"/>
  <c r="AA61" i="1"/>
  <c r="AA63" i="1"/>
  <c r="AA53" i="1"/>
  <c r="AA18" i="1"/>
  <c r="AA34" i="1"/>
  <c r="AA12" i="1"/>
  <c r="AA30" i="1"/>
  <c r="AA46" i="1"/>
  <c r="AA43" i="1"/>
  <c r="AA36" i="1"/>
  <c r="AA25" i="1"/>
  <c r="AA41" i="1"/>
  <c r="AA32" i="1"/>
  <c r="AA19" i="1"/>
  <c r="AA10" i="1"/>
  <c r="AA68" i="1"/>
  <c r="AA70" i="1"/>
  <c r="AA60" i="1"/>
  <c r="AA47" i="1"/>
  <c r="AA31" i="1"/>
  <c r="AA5" i="1"/>
  <c r="AA21" i="1"/>
  <c r="AA13" i="1"/>
  <c r="AA17" i="1"/>
  <c r="AA64" i="1"/>
  <c r="AA56" i="1"/>
  <c r="AA14" i="1"/>
  <c r="AA39" i="1"/>
  <c r="AA8" i="1"/>
  <c r="AA20" i="1"/>
  <c r="AA45" i="1"/>
  <c r="AA38" i="1"/>
  <c r="AA54" i="1"/>
  <c r="AA69" i="1"/>
  <c r="AA65" i="1"/>
  <c r="AA57" i="1"/>
  <c r="AA27" i="1"/>
  <c r="AA37" i="1"/>
  <c r="AA23" i="1"/>
  <c r="AA52" i="1"/>
  <c r="AA51" i="1"/>
  <c r="AA33" i="1"/>
  <c r="AA59" i="1"/>
  <c r="AA11" i="1"/>
  <c r="AA26" i="1"/>
  <c r="AA4" i="1"/>
  <c r="AA40" i="1"/>
  <c r="AA35" i="1"/>
  <c r="AA7" i="1"/>
  <c r="AA66" i="1"/>
  <c r="AA71" i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M63" i="1"/>
  <c r="M64" i="1" s="1"/>
  <c r="M65" i="1" s="1"/>
  <c r="T42" i="1" l="1"/>
  <c r="T7" i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M68" i="1" l="1"/>
  <c r="AC67" i="1"/>
  <c r="P68" i="1"/>
  <c r="M69" i="1" l="1"/>
  <c r="AC68" i="1"/>
  <c r="P69" i="1"/>
  <c r="P70" i="1" s="1"/>
  <c r="AC70" i="1"/>
  <c r="AC69" i="1"/>
  <c r="M70" i="1" l="1"/>
  <c r="Z40" i="1" s="1"/>
  <c r="Z15" i="1"/>
  <c r="Z4" i="1"/>
  <c r="Z27" i="1"/>
  <c r="Z16" i="1"/>
  <c r="Z64" i="1"/>
  <c r="Z60" i="1"/>
  <c r="Z41" i="1"/>
  <c r="Z63" i="1"/>
  <c r="Z10" i="1"/>
  <c r="Z32" i="1"/>
  <c r="Z21" i="1"/>
  <c r="Z51" i="1"/>
  <c r="Z17" i="1"/>
  <c r="Z48" i="1"/>
  <c r="Z14" i="1"/>
  <c r="Z43" i="1"/>
  <c r="Z23" i="1"/>
  <c r="Z67" i="1"/>
  <c r="Z57" i="1"/>
  <c r="Z6" i="1"/>
  <c r="Z65" i="1"/>
  <c r="Z18" i="1"/>
  <c r="Z52" i="1"/>
  <c r="Z56" i="1"/>
  <c r="Z33" i="1"/>
  <c r="Z53" i="1"/>
  <c r="Z39" i="1"/>
  <c r="Z37" i="1"/>
  <c r="Z25" i="1"/>
  <c r="Z36" i="1"/>
  <c r="Z19" i="1"/>
  <c r="Z42" i="1"/>
  <c r="Z13" i="1"/>
  <c r="Z28" i="1"/>
  <c r="Z45" i="1"/>
  <c r="Z24" i="1"/>
  <c r="Z49" i="1"/>
  <c r="Z3" i="1"/>
  <c r="Z66" i="1"/>
  <c r="Z22" i="1"/>
  <c r="Z34" i="1"/>
  <c r="Z62" i="1"/>
  <c r="Z47" i="1"/>
  <c r="Z59" i="1"/>
  <c r="Z5" i="1"/>
  <c r="Z46" i="1"/>
  <c r="Z20" i="1"/>
  <c r="Z61" i="1"/>
  <c r="Z11" i="1"/>
  <c r="Z12" i="1"/>
  <c r="Z31" i="1"/>
  <c r="Z38" i="1"/>
  <c r="Z50" i="1"/>
  <c r="Z9" i="1"/>
  <c r="Z7" i="1"/>
  <c r="Z29" i="1"/>
  <c r="Z8" i="1"/>
  <c r="Z26" i="1"/>
  <c r="Z55" i="1"/>
  <c r="AC55" i="1"/>
  <c r="AC44" i="1"/>
  <c r="AC71" i="1"/>
  <c r="AC72" i="1"/>
  <c r="AC54" i="1"/>
  <c r="Z30" i="1" l="1"/>
  <c r="Z35" i="1"/>
  <c r="Z44" i="1"/>
  <c r="Z74" i="1"/>
  <c r="Z73" i="1"/>
  <c r="Z58" i="1"/>
  <c r="Z54" i="1"/>
  <c r="Z68" i="1"/>
  <c r="Z71" i="1"/>
  <c r="Z70" i="1"/>
  <c r="Z72" i="1"/>
  <c r="Z69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<sst xmlns="http://schemas.openxmlformats.org/spreadsheetml/2006/main" count="883" uniqueCount="531">
  <si>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</si>
  <si>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</si>
  <si>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</si>
  <si>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</si>
  <si>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</si>
  <si>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</si>
  <si>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</si>
  <si>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</si>
  <si>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</si>
  <si>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</si>
  <si>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</si>
  <si>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</si>
  <si>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</si>
  <si>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</si>
  <si>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</si>
  <si>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</si>
  <si>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</si>
  <si>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</si>
  <si>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</si>
  <si>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</si>
  <si>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</si>
  <si>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</si>
  <si>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</si>
  <si>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</si>
  <si>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</si>
  <si>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</si>
  <si>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</si>
  <si>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</si>
  <si>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</si>
  <si>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</si>
  <si>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</si>
  <si>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</si>
  <si>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</si>
  <si>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</si>
  <si>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</si>
  <si>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</si>
  <si>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</si>
  <si>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</si>
  <si>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</si>
  <si>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</si>
  <si>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</si>
  <si>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</si>
  <si>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</si>
  <si>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</si>
  <si>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</si>
  <si>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</si>
  <si>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</si>
  <si>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</si>
  <si>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</si>
  <si>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</si>
  <si>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</si>
  <si>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</si>
  <si>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</si>
  <si>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</si>
  <si>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</si>
  <si>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</si>
  <si>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</si>
  <si>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</si>
  <si>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</si>
  <si>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</si>
  <si>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</si>
  <si>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</si>
  <si>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</si>
  <si>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</si>
  <si>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</si>
  <si>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</si>
  <si>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</si>
  <si>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</si>
  <si>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</si>
  <si>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</si>
  <si>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</si>
  <si>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</si>
  <si>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</si>
  <si>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</si>
  <si>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</si>
  <si>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</si>
  <si>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</si>
  <si>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</si>
  <si>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</si>
  <si>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</si>
  <si>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</si>
  <si>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</si>
  <si>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</si>
  <si>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</si>
  <si>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</si>
  <si>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</si>
  <si>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</si>
  <si>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</si>
  <si>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</si>
  <si>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</si>
  <si>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</si>
  <si>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</si>
  <si>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</si>
  <si>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</si>
  <si>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</si>
  <si>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</si>
  <si>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</si>
  <si>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</si>
  <si>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</si>
  <si>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</si>
  <si>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</si>
  <si>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</si>
  <si>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</si>
  <si>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</si>
  <si>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</si>
  <si>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</si>
  <si>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</si>
  <si>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</si>
  <si>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</si>
  <si>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</si>
  <si>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</si>
  <si>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</si>
  <si>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</si>
  <si>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</si>
  <si>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</si>
  <si>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</si>
  <si>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</si>
  <si>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</si>
  <si>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</si>
  <si>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</si>
  <si>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</si>
  <si>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</si>
  <si>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</si>
  <si>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</si>
  <si>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</si>
  <si>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</si>
  <si>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</si>
  <si>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</si>
  <si>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</si>
  <si>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</si>
  <si>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</si>
  <si>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</si>
  <si>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</si>
  <si>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</si>
  <si>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</si>
  <si>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</si>
  <si>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</si>
  <si>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</si>
  <si>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</si>
  <si>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</si>
  <si>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</si>
  <si>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</si>
  <si>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</si>
  <si>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</si>
  <si>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</si>
  <si>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</si>
  <si>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</si>
  <si>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</si>
  <si>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</si>
  <si>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</si>
  <si>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</si>
  <si>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</si>
  <si>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</si>
  <si>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</si>
  <si>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</si>
  <si>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</si>
  <si>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</si>
  <si>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</si>
  <si>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</si>
  <si>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</si>
  <si>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</si>
  <si>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</si>
  <si>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</si>
  <si>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</si>
  <si>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</si>
  <si>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</si>
  <si>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</si>
  <si>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</si>
  <si>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</si>
  <si>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</si>
  <si>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</si>
  <si>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</si>
  <si>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</si>
  <si>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</si>
  <si>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</si>
  <si>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</si>
  <si>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</si>
  <si>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</si>
  <si>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</si>
  <si>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</si>
  <si>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</si>
  <si>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</si>
  <si>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</si>
  <si>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</si>
  <si>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</si>
  <si>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</si>
  <si>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</si>
  <si>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</si>
  <si>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</si>
  <si>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</si>
  <si>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</si>
  <si>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</si>
  <si>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</si>
  <si>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</si>
  <si>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</si>
  <si>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</si>
  <si>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</si>
  <si>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</si>
  <si>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</si>
  <si>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</si>
  <si>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</si>
  <si>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</si>
  <si>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</si>
  <si>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</si>
  <si>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</si>
  <si>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</si>
  <si>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</si>
  <si>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</si>
  <si>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</si>
  <si>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</si>
  <si>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</si>
  <si>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</si>
  <si>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</si>
  <si>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</si>
  <si>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</si>
  <si>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</si>
  <si>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</si>
  <si>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</si>
  <si>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</si>
  <si>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</si>
  <si>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</si>
  <si>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</si>
  <si>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</si>
  <si>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</si>
  <si>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</si>
  <si>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</si>
  <si>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</si>
  <si>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</si>
  <si>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</si>
  <si>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</si>
  <si>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</si>
  <si>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</si>
  <si>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</si>
  <si>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</si>
  <si>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</si>
  <si>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</si>
  <si>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</si>
  <si>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</si>
  <si>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</si>
  <si>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</si>
  <si>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</si>
  <si>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</si>
  <si>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</si>
  <si>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</si>
  <si>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</si>
  <si>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</si>
  <si>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</si>
  <si>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</si>
  <si>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</si>
  <si>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</si>
  <si>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</si>
  <si>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</si>
  <si>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</si>
  <si>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</si>
  <si>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</si>
  <si>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</si>
  <si>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</si>
  <si>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</si>
  <si>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</si>
  <si>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</si>
  <si>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</si>
  <si>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</si>
  <si>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</si>
  <si>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</si>
  <si>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</si>
  <si>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</si>
  <si>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</si>
  <si>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</si>
  <si>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</si>
  <si>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</si>
  <si>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</si>
  <si>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</si>
  <si>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</si>
  <si>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</si>
  <si>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</si>
  <si>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</si>
  <si>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</si>
  <si>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</si>
  <si>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</si>
  <si>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</si>
  <si>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</si>
  <si>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</si>
  <si>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</si>
  <si>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</si>
  <si>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</si>
  <si>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</si>
  <si>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</si>
  <si>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</si>
  <si>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</si>
  <si>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</si>
  <si>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</si>
  <si>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</si>
  <si>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</si>
  <si>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</si>
  <si>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</si>
  <si>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</si>
  <si>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</si>
  <si>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</si>
  <si>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</si>
  <si>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</si>
  <si>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</si>
  <si>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</si>
  <si>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</si>
  <si>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</si>
  <si>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</si>
  <si>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</si>
  <si>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</si>
  <si>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</si>
  <si>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</si>
  <si>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</si>
  <si>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</si>
  <si>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</si>
  <si>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</si>
  <si>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</si>
  <si>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</si>
  <si>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</si>
  <si>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</si>
  <si>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</si>
  <si>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</si>
  <si>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</si>
  <si>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</si>
  <si>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</si>
  <si>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</si>
  <si>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</si>
  <si>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</si>
  <si>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</si>
  <si>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</si>
  <si>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</si>
  <si>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</si>
  <si>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</si>
  <si>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</si>
  <si>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</si>
  <si>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</si>
  <si>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</si>
  <si>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</si>
  <si>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</si>
  <si>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</si>
  <si>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</si>
  <si>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</si>
  <si>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</si>
  <si>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</si>
  <si>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</si>
  <si>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</si>
  <si>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</si>
  <si>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</si>
  <si>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</si>
  <si>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</si>
  <si>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</si>
  <si>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</si>
  <si>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</si>
  <si>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</si>
  <si>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</si>
  <si>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</si>
  <si>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</si>
  <si>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</si>
  <si>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</si>
  <si>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</si>
  <si>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</si>
  <si>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</si>
  <si>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</si>
  <si>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</si>
  <si>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</si>
  <si>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</si>
  <si>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</si>
  <si>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</si>
  <si>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</si>
  <si>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</si>
  <si>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</si>
  <si>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</si>
  <si>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</si>
  <si>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</si>
  <si>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</si>
  <si>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</si>
  <si>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</si>
  <si>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</si>
  <si>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</si>
  <si>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</si>
  <si>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</si>
  <si>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</si>
  <si>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</si>
  <si>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</si>
  <si>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</si>
  <si>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</si>
  <si>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</si>
  <si>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</si>
  <si>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</si>
  <si>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</si>
  <si>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</si>
  <si>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</si>
  <si>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</si>
  <si>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</si>
  <si>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</si>
  <si>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</si>
  <si>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</si>
  <si>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</si>
  <si>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</si>
  <si>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</si>
  <si>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</si>
  <si>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</si>
  <si>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</si>
  <si>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</si>
  <si>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</si>
  <si>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</si>
  <si>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</si>
  <si>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</si>
  <si>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</si>
  <si>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</si>
  <si>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</si>
  <si>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</si>
  <si>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</si>
  <si>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</si>
  <si>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</si>
  <si>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</si>
  <si>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</si>
  <si>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</si>
  <si>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</si>
  <si>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</si>
  <si>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</si>
  <si>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</si>
  <si>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</si>
  <si>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</si>
  <si>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</si>
  <si>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</si>
  <si>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</si>
  <si>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</si>
  <si>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</si>
  <si>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</si>
  <si>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</si>
  <si>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</si>
  <si>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</si>
  <si>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</si>
  <si>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</si>
  <si>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</si>
  <si>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</si>
  <si>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</si>
  <si>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</si>
  <si>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</si>
  <si>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</si>
  <si>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</si>
  <si>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</si>
  <si>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</si>
  <si>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</si>
  <si>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</si>
  <si>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</si>
  <si>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</si>
  <si>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</si>
  <si>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</si>
  <si>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</si>
  <si>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</si>
  <si>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</si>
  <si>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</si>
  <si>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</si>
  <si>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</si>
  <si>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</si>
  <si>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</si>
  <si>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</si>
  <si>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</si>
  <si>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</si>
  <si>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</si>
  <si>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</si>
  <si>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</si>
  <si>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</si>
  <si>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</si>
  <si>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</si>
  <si>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</si>
  <si>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</si>
  <si>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</si>
  <si>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</si>
  <si>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</si>
  <si>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</si>
  <si>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</si>
  <si>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</si>
  <si>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</si>
  <si>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</si>
  <si>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</si>
  <si>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</si>
  <si>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</si>
  <si>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</si>
  <si>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</si>
  <si>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</si>
  <si>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</si>
  <si>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</si>
  <si>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</si>
  <si>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</si>
  <si>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</si>
  <si>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</si>
  <si>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</si>
  <si>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</si>
  <si>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</si>
  <si>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</si>
  <si>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</si>
  <si>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</si>
  <si>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</si>
  <si>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</si>
  <si>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</si>
  <si>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</si>
  <si>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</si>
  <si>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</si>
  <si>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</si>
  <si>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</si>
  <si>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</si>
  <si>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</si>
  <si>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</si>
  <si>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</si>
  <si>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</si>
  <si>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</si>
  <si>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</si>
  <si>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</si>
  <si>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</si>
  <si>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</si>
  <si>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</si>
  <si>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Launcher 6F AL 3</t>
  </si>
  <si>
    <t xml:space="preserve">Заведующий отделения: Д.В. Карчевский </t>
  </si>
  <si>
    <t>Lepu Medical Balancium</t>
  </si>
  <si>
    <t>DES, Metafor</t>
  </si>
  <si>
    <t>Проводник коронарный  0,8g, Angioline</t>
  </si>
  <si>
    <t>Правый</t>
  </si>
  <si>
    <t>30 ml</t>
  </si>
  <si>
    <t>лучевой</t>
  </si>
  <si>
    <t>Извлечён</t>
  </si>
  <si>
    <t xml:space="preserve">1) Строгий контроль места пункции! </t>
  </si>
  <si>
    <t>15:12</t>
  </si>
  <si>
    <t>Белоусов А.В.</t>
  </si>
  <si>
    <t>неровности контуров</t>
  </si>
  <si>
    <t>диффузные стенотические изменения  проксимального  и дистального сегментов 90%. Окклюзия на уровне устья крупной ВТК . Антеградный кровоток по ОА  TIMI III. Кровоток по ВТК TIMI 0/ Коллатерали в ВТК не определяются.</t>
  </si>
  <si>
    <t xml:space="preserve">Совместно с д/кардиологом: с учетом клинических данных, ЭКГ и КАГ рекомендована ЧТКА ПКА и ВТК. </t>
  </si>
  <si>
    <t>100 ml</t>
  </si>
  <si>
    <t>300 ml</t>
  </si>
  <si>
    <t>стеноз проксимального сегмента 30%, стенозы на границе  среднего и дистального сегментов 70% (d не более 2.25 мм). Стеноз проксимальной трети ДВ_1 80% (d до 2.0 мм)</t>
  </si>
  <si>
    <t>стеноз проксимального сегмента 30%, стенозы среднего сегмента 50%, на границе среднего и дистального сегмента эксцентричный стеноз 80% с признаками нестабильности, стенозы дистального сегмента 60%, стеноз 90% проксимальной трети  крупной ЗБВ, ХТО на уровне устья ЗМЖВ.  Антеградный кровоток по ПКА, ЗБВ  -  TIMI III. Антеградный кровоток по ЗМЖВ - TIMI 0. Межсистемные коллатерали из ПНА с ретроградным контрастированием ЗМЖВ.</t>
  </si>
  <si>
    <t>Устье  ПКА и ствол ЛКА катетеризированы проводниковыми катетерами Launcher JR 4.0 и EBU 3.5 соотвественно. Проводники AngioLine 0,8 гр, (2 шт) заведены в дистальный сегмент ПКА и ВТК. Выполнена предилатация и реканализация  значимых стенозов ПКА и ВТК БК Колибри 2.5 - 15 и БК Колибри 2.0 - 15 соответственно. В зону остаточноых стенозов  проксимальной трети ЗБВ, дистального и среднего сегментов ПКА последовательно имплантированы DES Resolute Integrity  2,5-22 мм, DES Resolute Integrity  3,0-38 и DES Resolute Integrity  3,0-30, давленим по 14 атм. В зону остаточных стенозов ВТК от устья последовательно имплантированы DES Resolute Integrity  2,25-18 - 2 шт, давлением 12 атм. 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ПКА и ВТК восстановлены до TIMI III. Ангиографический результат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</si>
</sst>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167" fontId="0" fillId="0" borderId="0" xfId="0" applyNumberFormat="1"/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174220</xdr:colOff>
      <xdr:row>40</xdr:row>
      <xdr:rowOff>28575</xdr:rowOff>
    </xdr:from>
    <xdr:to>
      <xdr:col>1</xdr:col>
      <xdr:colOff>1086717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220" y="7735166"/>
          <a:ext cx="2168065" cy="1620616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N12" sqref="N1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45353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0.69097222222222221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0.69791666666666663</v>
      </c>
      <c r="C10" s="55"/>
      <c r="D10" s="95" t="s">
        <v>173</v>
      </c>
      <c r="E10" s="93"/>
      <c r="F10" s="93"/>
      <c r="G10" s="24" t="s">
        <v>144</v>
      </c>
      <c r="H10" s="26"/>
    </row>
    <row r="11" spans="1:8" ht="17.25" thickTop="1" thickBot="1">
      <c r="A11" s="89" t="s">
        <v>192</v>
      </c>
      <c r="B11" s="201" t="s">
        <v>522</v>
      </c>
      <c r="C11" s="8"/>
      <c r="D11" s="95" t="s">
        <v>170</v>
      </c>
      <c r="E11" s="93"/>
      <c r="F11" s="93"/>
      <c r="G11" s="24" t="s">
        <v>268</v>
      </c>
      <c r="H11" s="26"/>
    </row>
    <row r="12" spans="1:8" ht="16.5" thickTop="1">
      <c r="A12" s="81" t="s">
        <v>8</v>
      </c>
      <c r="B12" s="82">
        <v>24909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55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6103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521</v>
      </c>
    </row>
    <row r="16" spans="1:8" ht="15.6" customHeight="1">
      <c r="A16" s="15" t="s">
        <v>106</v>
      </c>
      <c r="B16" s="19" t="s">
        <v>311</v>
      </c>
      <c r="D16" s="36"/>
      <c r="E16" s="36"/>
      <c r="F16" s="36"/>
      <c r="G16" s="167" t="s">
        <v>403</v>
      </c>
      <c r="H16" s="165">
        <v>12800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24.32</v>
      </c>
    </row>
    <row r="18" spans="1:8" ht="14.45" customHeight="1">
      <c r="A18" s="57" t="s">
        <v>188</v>
      </c>
      <c r="B18" s="87" t="s">
        <v>516</v>
      </c>
      <c r="D18" s="28" t="s">
        <v>210</v>
      </c>
      <c r="E18" s="28"/>
      <c r="F18" s="28"/>
      <c r="G18" s="85" t="s">
        <v>189</v>
      </c>
      <c r="H18" s="86" t="s">
        <v>518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523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20" t="s">
        <v>528</v>
      </c>
      <c r="C22" s="221"/>
      <c r="D22" s="221"/>
      <c r="E22" s="221"/>
      <c r="F22" s="221"/>
      <c r="G22" s="221"/>
      <c r="H22" s="222"/>
    </row>
    <row r="23" spans="1:8" ht="14.45" customHeight="1">
      <c r="A23" s="38"/>
      <c r="B23" s="223"/>
      <c r="C23" s="223"/>
      <c r="D23" s="223"/>
      <c r="E23" s="223"/>
      <c r="F23" s="223"/>
      <c r="G23" s="223"/>
      <c r="H23" s="224"/>
    </row>
    <row r="24" spans="1:8" ht="14.45" customHeight="1">
      <c r="A24" s="60"/>
      <c r="B24" s="223"/>
      <c r="C24" s="223"/>
      <c r="D24" s="223"/>
      <c r="E24" s="223"/>
      <c r="F24" s="223"/>
      <c r="G24" s="223"/>
      <c r="H24" s="224"/>
    </row>
    <row r="25" spans="1:8" ht="14.45" customHeight="1">
      <c r="A25" s="38"/>
      <c r="B25" s="223"/>
      <c r="C25" s="223"/>
      <c r="D25" s="223"/>
      <c r="E25" s="223"/>
      <c r="F25" s="223"/>
      <c r="G25" s="223"/>
      <c r="H25" s="224"/>
    </row>
    <row r="26" spans="1:8" ht="14.45" customHeight="1">
      <c r="A26" s="40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59" t="s">
        <v>272</v>
      </c>
      <c r="B27" s="220" t="s">
        <v>524</v>
      </c>
      <c r="C27" s="221"/>
      <c r="D27" s="221"/>
      <c r="E27" s="221"/>
      <c r="F27" s="221"/>
      <c r="G27" s="221"/>
      <c r="H27" s="222"/>
    </row>
    <row r="28" spans="1:8" ht="15.6" customHeight="1">
      <c r="A28" s="38"/>
      <c r="B28" s="223"/>
      <c r="C28" s="223"/>
      <c r="D28" s="223"/>
      <c r="E28" s="223"/>
      <c r="F28" s="223"/>
      <c r="G28" s="223"/>
      <c r="H28" s="224"/>
    </row>
    <row r="29" spans="1:8" ht="14.45" customHeight="1">
      <c r="A29" s="38"/>
      <c r="B29" s="223"/>
      <c r="C29" s="223"/>
      <c r="D29" s="223"/>
      <c r="E29" s="223"/>
      <c r="F29" s="223"/>
      <c r="G29" s="223"/>
      <c r="H29" s="224"/>
    </row>
    <row r="30" spans="1:8" ht="14.45" customHeight="1">
      <c r="A30" s="32"/>
      <c r="B30" s="223"/>
      <c r="C30" s="223"/>
      <c r="D30" s="223"/>
      <c r="E30" s="223"/>
      <c r="F30" s="223"/>
      <c r="G30" s="223"/>
      <c r="H30" s="224"/>
    </row>
    <row r="31" spans="1:8" ht="14.45" customHeight="1">
      <c r="A31" s="33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59" t="s">
        <v>273</v>
      </c>
      <c r="B32" s="221" t="s">
        <v>529</v>
      </c>
      <c r="C32" s="221"/>
      <c r="D32" s="221"/>
      <c r="E32" s="221"/>
      <c r="F32" s="221"/>
      <c r="G32" s="221"/>
      <c r="H32" s="222"/>
    </row>
    <row r="33" spans="1:8" ht="14.45" customHeight="1">
      <c r="A33" s="38"/>
      <c r="B33" s="223"/>
      <c r="C33" s="223"/>
      <c r="D33" s="223"/>
      <c r="E33" s="223"/>
      <c r="F33" s="223"/>
      <c r="G33" s="223"/>
      <c r="H33" s="224"/>
    </row>
    <row r="34" spans="1:8" ht="15.6" customHeight="1">
      <c r="A34" s="38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38"/>
      <c r="B35" s="223"/>
      <c r="C35" s="223"/>
      <c r="D35" s="223"/>
      <c r="E35" s="223"/>
      <c r="F35" s="223"/>
      <c r="G35" s="223"/>
      <c r="H35" s="224"/>
    </row>
    <row r="36" spans="1:8" ht="15.6" customHeight="1">
      <c r="A36" s="38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19"/>
      <c r="G37" s="119"/>
      <c r="H37" s="123"/>
    </row>
    <row r="38" spans="1:8" ht="14.45" customHeight="1">
      <c r="A38" s="38"/>
      <c r="C38" s="124"/>
      <c r="D38" s="209"/>
      <c r="E38" s="210"/>
      <c r="F38" s="210"/>
      <c r="G38" s="210"/>
      <c r="H38" s="211"/>
    </row>
    <row r="39" spans="1:8" ht="14.45" customHeight="1">
      <c r="A39" s="35"/>
      <c r="B39" s="119"/>
      <c r="C39" s="124"/>
      <c r="D39" s="210"/>
      <c r="E39" s="210"/>
      <c r="F39" s="210"/>
      <c r="G39" s="210"/>
      <c r="H39" s="211"/>
    </row>
    <row r="40" spans="1:8" ht="14.45" customHeight="1">
      <c r="A40" s="35"/>
      <c r="B40" s="119"/>
      <c r="C40" s="124"/>
      <c r="D40" s="210"/>
      <c r="E40" s="210"/>
      <c r="F40" s="210"/>
      <c r="G40" s="210"/>
      <c r="H40" s="211"/>
    </row>
    <row r="41" spans="1:8" ht="14.45" customHeight="1">
      <c r="A41" s="35"/>
      <c r="B41" s="119"/>
      <c r="C41" s="124"/>
      <c r="D41" s="210"/>
      <c r="E41" s="210"/>
      <c r="F41" s="210"/>
      <c r="G41" s="210"/>
      <c r="H41" s="211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5" t="s">
        <v>525</v>
      </c>
      <c r="E43" s="206"/>
      <c r="F43" s="206"/>
      <c r="G43" s="206"/>
      <c r="H43" s="207"/>
    </row>
    <row r="44" spans="1:8" ht="14.45" customHeight="1">
      <c r="A44" s="35"/>
      <c r="B44" s="119"/>
      <c r="C44" s="126"/>
      <c r="D44" s="206"/>
      <c r="E44" s="206"/>
      <c r="F44" s="206"/>
      <c r="G44" s="206"/>
      <c r="H44" s="207"/>
    </row>
    <row r="45" spans="1:8" ht="14.45" customHeight="1">
      <c r="A45" s="35"/>
      <c r="B45" s="119"/>
      <c r="C45" s="126"/>
      <c r="D45" s="206"/>
      <c r="E45" s="206"/>
      <c r="F45" s="206"/>
      <c r="G45" s="206"/>
      <c r="H45" s="207"/>
    </row>
    <row r="46" spans="1:8">
      <c r="A46" s="35"/>
      <c r="B46" s="119"/>
      <c r="C46" s="126"/>
      <c r="D46" s="206"/>
      <c r="E46" s="206"/>
      <c r="F46" s="206"/>
      <c r="G46" s="206"/>
      <c r="H46" s="207"/>
    </row>
    <row r="47" spans="1:8">
      <c r="A47" s="38"/>
      <c r="C47" s="126"/>
      <c r="D47" s="206"/>
      <c r="E47" s="206"/>
      <c r="F47" s="206"/>
      <c r="G47" s="206"/>
      <c r="H47" s="207"/>
    </row>
    <row r="48" spans="1:8">
      <c r="A48" s="38"/>
      <c r="C48" s="126"/>
      <c r="D48" s="206"/>
      <c r="E48" s="206"/>
      <c r="F48" s="206"/>
      <c r="G48" s="206"/>
      <c r="H48" s="207"/>
    </row>
    <row r="49" spans="1:13">
      <c r="A49" s="40"/>
      <c r="B49" s="31"/>
      <c r="C49" s="127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199</v>
      </c>
      <c r="B51" s="63" t="s">
        <v>526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519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="110" zoomScaleNormal="100" zoomScaleSheetLayoutView="110" zoomScalePageLayoutView="90" workbookViewId="0">
      <selection activeCell="M15" sqref="M15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7" t="s">
        <v>208</v>
      </c>
      <c r="B6" s="238"/>
      <c r="C6" s="238"/>
      <c r="D6" s="238"/>
      <c r="E6" s="238"/>
      <c r="F6" s="238"/>
      <c r="G6" s="238"/>
      <c r="H6" s="239"/>
    </row>
    <row r="7" spans="1:8" ht="21.6" customHeight="1">
      <c r="A7" s="237"/>
      <c r="B7" s="238"/>
      <c r="C7" s="238"/>
      <c r="D7" s="238"/>
      <c r="E7" s="238"/>
      <c r="F7" s="238"/>
      <c r="G7" s="238"/>
      <c r="H7" s="239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6" t="s">
        <v>216</v>
      </c>
      <c r="D8" s="236"/>
      <c r="E8" s="236"/>
      <c r="F8" s="191">
        <v>3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6" t="s">
        <v>224</v>
      </c>
      <c r="D9" s="236"/>
      <c r="E9" s="236"/>
      <c r="F9" s="191">
        <v>2</v>
      </c>
      <c r="G9" s="118" t="s">
        <v>309</v>
      </c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45</v>
      </c>
      <c r="B10" s="190"/>
      <c r="C10" s="240"/>
      <c r="D10" s="240"/>
      <c r="E10" s="240"/>
      <c r="F10" s="195"/>
      <c r="G10" s="118"/>
      <c r="H10" s="39"/>
    </row>
    <row r="11" spans="1:8">
      <c r="A11" s="193"/>
      <c r="B11" s="198"/>
      <c r="C11" s="194">
        <f>SUM(F8:F10)</f>
        <v>5</v>
      </c>
      <c r="H11" s="39"/>
    </row>
    <row r="12" spans="1:8" ht="18.75">
      <c r="A12" s="75" t="s">
        <v>191</v>
      </c>
      <c r="B12" s="20">
        <f>КАГ!B8</f>
        <v>45353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0.69791666666666663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0.75347222222222221</v>
      </c>
      <c r="C14" s="12"/>
      <c r="D14" s="95" t="s">
        <v>173</v>
      </c>
      <c r="E14" s="93"/>
      <c r="F14" s="93"/>
      <c r="G14" s="80" t="str">
        <f>КАГ!G10</f>
        <v>Александрова И.А.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5.555555555555558E-2</v>
      </c>
      <c r="D15" s="95" t="s">
        <v>170</v>
      </c>
      <c r="E15" s="93"/>
      <c r="F15" s="93"/>
      <c r="G15" s="80" t="str">
        <f>КАГ!G11</f>
        <v>Комаров А.С.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Белоусов А.В.</v>
      </c>
      <c r="C16" s="204">
        <f>LEN(КАГ!B11)</f>
        <v>13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24909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55</v>
      </c>
      <c r="H18" s="39"/>
    </row>
    <row r="19" spans="1:8" ht="14.45" customHeight="1">
      <c r="A19" s="15" t="s">
        <v>12</v>
      </c>
      <c r="B19" s="68">
        <f>КАГ!B14</f>
        <v>6103</v>
      </c>
      <c r="C19" s="69"/>
      <c r="D19" s="69"/>
      <c r="E19" s="69"/>
      <c r="F19" s="69"/>
      <c r="G19" s="166" t="s">
        <v>401</v>
      </c>
      <c r="H19" s="181" t="str">
        <f>КАГ!H15</f>
        <v>15:12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12800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390</v>
      </c>
      <c r="H21" s="169">
        <f>КАГ!H17</f>
        <v>24.32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4" t="s">
        <v>530</v>
      </c>
      <c r="B25" s="245"/>
      <c r="C25" s="245"/>
      <c r="D25" s="245"/>
      <c r="E25" s="245"/>
      <c r="F25" s="245"/>
      <c r="G25" s="245"/>
      <c r="H25" s="246"/>
    </row>
    <row r="26" spans="1:8" ht="14.45" customHeight="1">
      <c r="A26" s="247"/>
      <c r="B26" s="245"/>
      <c r="C26" s="245"/>
      <c r="D26" s="245"/>
      <c r="E26" s="245"/>
      <c r="F26" s="245"/>
      <c r="G26" s="245"/>
      <c r="H26" s="246"/>
    </row>
    <row r="27" spans="1:8" ht="14.45" customHeight="1">
      <c r="A27" s="247"/>
      <c r="B27" s="245"/>
      <c r="C27" s="245"/>
      <c r="D27" s="245"/>
      <c r="E27" s="245"/>
      <c r="F27" s="245"/>
      <c r="G27" s="245"/>
      <c r="H27" s="246"/>
    </row>
    <row r="28" spans="1:8" ht="14.45" customHeight="1">
      <c r="A28" s="247"/>
      <c r="B28" s="245"/>
      <c r="C28" s="245"/>
      <c r="D28" s="245"/>
      <c r="E28" s="245"/>
      <c r="F28" s="245"/>
      <c r="G28" s="245"/>
      <c r="H28" s="246"/>
    </row>
    <row r="29" spans="1:8" ht="14.45" customHeight="1">
      <c r="A29" s="247"/>
      <c r="B29" s="245"/>
      <c r="C29" s="245"/>
      <c r="D29" s="245"/>
      <c r="E29" s="245"/>
      <c r="F29" s="245"/>
      <c r="G29" s="245"/>
      <c r="H29" s="246"/>
    </row>
    <row r="30" spans="1:8" ht="14.45" customHeight="1">
      <c r="A30" s="247"/>
      <c r="B30" s="245"/>
      <c r="C30" s="245"/>
      <c r="D30" s="245"/>
      <c r="E30" s="245"/>
      <c r="F30" s="245"/>
      <c r="G30" s="245"/>
      <c r="H30" s="246"/>
    </row>
    <row r="31" spans="1:8" ht="14.45" customHeight="1">
      <c r="A31" s="247"/>
      <c r="B31" s="245"/>
      <c r="C31" s="245"/>
      <c r="D31" s="245"/>
      <c r="E31" s="245"/>
      <c r="F31" s="245"/>
      <c r="G31" s="245"/>
      <c r="H31" s="246"/>
    </row>
    <row r="32" spans="1:8" ht="14.45" customHeight="1">
      <c r="A32" s="247"/>
      <c r="B32" s="245"/>
      <c r="C32" s="245"/>
      <c r="D32" s="245"/>
      <c r="E32" s="245"/>
      <c r="F32" s="245"/>
      <c r="G32" s="245"/>
      <c r="H32" s="246"/>
    </row>
    <row r="33" spans="1:12" ht="14.45" customHeight="1">
      <c r="A33" s="247"/>
      <c r="B33" s="245"/>
      <c r="C33" s="245"/>
      <c r="D33" s="245"/>
      <c r="E33" s="245"/>
      <c r="F33" s="245"/>
      <c r="G33" s="245"/>
      <c r="H33" s="246"/>
    </row>
    <row r="34" spans="1:12" ht="14.45" customHeight="1">
      <c r="A34" s="247"/>
      <c r="B34" s="245"/>
      <c r="C34" s="245"/>
      <c r="D34" s="245"/>
      <c r="E34" s="245"/>
      <c r="F34" s="245"/>
      <c r="G34" s="245"/>
      <c r="H34" s="246"/>
    </row>
    <row r="35" spans="1:12" ht="14.45" customHeight="1">
      <c r="A35" s="247"/>
      <c r="B35" s="245"/>
      <c r="C35" s="245"/>
      <c r="D35" s="245"/>
      <c r="E35" s="245"/>
      <c r="F35" s="245"/>
      <c r="G35" s="245"/>
      <c r="H35" s="246"/>
    </row>
    <row r="36" spans="1:12" ht="14.45" customHeight="1">
      <c r="A36" s="247"/>
      <c r="B36" s="245"/>
      <c r="C36" s="245"/>
      <c r="D36" s="245"/>
      <c r="E36" s="245"/>
      <c r="F36" s="245"/>
      <c r="G36" s="245"/>
      <c r="H36" s="246"/>
    </row>
    <row r="37" spans="1:12" ht="14.45" customHeight="1">
      <c r="A37" s="247"/>
      <c r="B37" s="245"/>
      <c r="C37" s="245"/>
      <c r="D37" s="245"/>
      <c r="E37" s="245"/>
      <c r="F37" s="245"/>
      <c r="G37" s="245"/>
      <c r="H37" s="246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517</v>
      </c>
      <c r="C40" s="120"/>
      <c r="D40" s="241" t="s">
        <v>520</v>
      </c>
      <c r="E40" s="242"/>
      <c r="F40" s="242"/>
      <c r="G40" s="242"/>
      <c r="H40" s="243"/>
    </row>
    <row r="41" spans="1:12" ht="14.45" customHeight="1">
      <c r="A41" s="32"/>
      <c r="B41" s="28"/>
      <c r="C41" s="120"/>
      <c r="D41" s="242"/>
      <c r="E41" s="242"/>
      <c r="F41" s="242"/>
      <c r="G41" s="242"/>
      <c r="H41" s="243"/>
    </row>
    <row r="42" spans="1:12" ht="14.45" customHeight="1">
      <c r="A42" s="32"/>
      <c r="B42" s="28"/>
      <c r="C42" s="120"/>
      <c r="D42" s="242"/>
      <c r="E42" s="242"/>
      <c r="F42" s="242"/>
      <c r="G42" s="242"/>
      <c r="H42" s="243"/>
    </row>
    <row r="43" spans="1:12" ht="14.45" customHeight="1">
      <c r="A43" s="32"/>
      <c r="B43" s="28"/>
      <c r="C43" s="120"/>
      <c r="D43" s="242"/>
      <c r="E43" s="242"/>
      <c r="F43" s="242"/>
      <c r="G43" s="242"/>
      <c r="H43" s="243"/>
    </row>
    <row r="44" spans="1:12" ht="14.45" customHeight="1">
      <c r="A44" s="32"/>
      <c r="B44" s="28"/>
      <c r="C44" s="120"/>
      <c r="D44" s="242"/>
      <c r="E44" s="242"/>
      <c r="F44" s="242"/>
      <c r="G44" s="242"/>
      <c r="H44" s="243"/>
      <c r="L44" s="161"/>
    </row>
    <row r="45" spans="1:12" ht="14.45" customHeight="1">
      <c r="A45" s="32"/>
      <c r="B45" s="28"/>
      <c r="C45" s="120"/>
      <c r="D45" s="242"/>
      <c r="E45" s="242"/>
      <c r="F45" s="242"/>
      <c r="G45" s="242"/>
      <c r="H45" s="243"/>
    </row>
    <row r="46" spans="1:12" ht="14.45" customHeight="1">
      <c r="A46" s="32"/>
      <c r="B46" s="28"/>
      <c r="C46" s="120"/>
      <c r="D46" s="242"/>
      <c r="E46" s="242"/>
      <c r="F46" s="242"/>
      <c r="G46" s="242"/>
      <c r="H46" s="243"/>
    </row>
    <row r="47" spans="1:12" ht="14.45" customHeight="1">
      <c r="A47" s="38"/>
      <c r="C47" s="120"/>
      <c r="D47" s="242"/>
      <c r="E47" s="242"/>
      <c r="F47" s="242"/>
      <c r="G47" s="242"/>
      <c r="H47" s="243"/>
    </row>
    <row r="48" spans="1:12" ht="14.45" customHeight="1">
      <c r="A48" s="38"/>
      <c r="C48" s="120"/>
      <c r="D48" s="242"/>
      <c r="E48" s="242"/>
      <c r="F48" s="242"/>
      <c r="G48" s="242"/>
      <c r="H48" s="243"/>
    </row>
    <row r="49" spans="1:8" ht="14.45" customHeight="1">
      <c r="A49" s="38"/>
      <c r="C49" s="120"/>
      <c r="D49" s="242"/>
      <c r="E49" s="242"/>
      <c r="F49" s="242"/>
      <c r="G49" s="242"/>
      <c r="H49" s="243"/>
    </row>
    <row r="50" spans="1:8">
      <c r="A50" s="62" t="s">
        <v>199</v>
      </c>
      <c r="B50" s="63" t="s">
        <v>527</v>
      </c>
      <c r="H50" s="39"/>
    </row>
    <row r="51" spans="1:8">
      <c r="A51" s="65" t="s">
        <v>206</v>
      </c>
      <c r="B51" s="66" t="s">
        <v>519</v>
      </c>
      <c r="G51" s="74" t="str">
        <f>$G$13</f>
        <v>Щербаков А.С.</v>
      </c>
      <c r="H51" s="64"/>
    </row>
    <row r="52" spans="1:8">
      <c r="A52" s="227" t="s">
        <v>374</v>
      </c>
      <c r="B52" s="228"/>
      <c r="C52" s="228"/>
      <c r="D52" s="228"/>
      <c r="E52" s="228"/>
      <c r="F52" s="229"/>
      <c r="H52" s="39"/>
    </row>
    <row r="53" spans="1:8" ht="15" customHeight="1">
      <c r="A53" s="230"/>
      <c r="B53" s="231"/>
      <c r="C53" s="231"/>
      <c r="D53" s="231"/>
      <c r="E53" s="231"/>
      <c r="F53" s="232"/>
      <c r="G53" s="74" t="str">
        <f>IF(ISBLANK(H13),"",H13)</f>
        <v/>
      </c>
      <c r="H53" s="64"/>
    </row>
    <row r="54" spans="1:8">
      <c r="A54" s="233"/>
      <c r="B54" s="234"/>
      <c r="C54" s="234"/>
      <c r="D54" s="234"/>
      <c r="E54" s="234"/>
      <c r="F54" s="235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40">
      <formula1>"50 ml,100 ml,150 ml,200 ml,250 ml,300 ml,350 ml,400 ml,30 ml,20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50">
      <formula1>"30 ml,100 ml,150 ml,200 ml,250 ml,300 ml,350 ml,400 ml,450 ml,500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5" sqref="H15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45353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Белоусов А.В.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24909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55</v>
      </c>
    </row>
    <row r="7" spans="1:4">
      <c r="A7" s="38"/>
      <c r="C7" s="101" t="s">
        <v>12</v>
      </c>
      <c r="D7" s="103">
        <f>КАГ!$B$14</f>
        <v>6103</v>
      </c>
    </row>
    <row r="8" spans="1:4">
      <c r="A8" s="196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45</v>
      </c>
      <c r="C9" s="105" t="s">
        <v>106</v>
      </c>
      <c r="D9" s="103" t="str">
        <f>КАГ!$B$16</f>
        <v>ОКС БПST</v>
      </c>
    </row>
    <row r="10" spans="1:4">
      <c r="A10" s="197"/>
      <c r="B10" s="31"/>
      <c r="C10" s="151" t="s">
        <v>13</v>
      </c>
      <c r="D10" s="152">
        <f>КАГ!$B$8</f>
        <v>45353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325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5" s="155" t="s">
        <v>330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5" t="s">
        <v>515</v>
      </c>
      <c r="C16" s="183"/>
      <c r="D16" s="141">
        <v>2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5" t="s">
        <v>378</v>
      </c>
      <c r="C17" s="183" t="s">
        <v>408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6" t="s">
        <v>378</v>
      </c>
      <c r="C18" s="136" t="s">
        <v>412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5" t="s">
        <v>323</v>
      </c>
      <c r="C19" s="136" t="s">
        <v>442</v>
      </c>
      <c r="D19" s="141">
        <v>1</v>
      </c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5" t="s">
        <v>323</v>
      </c>
      <c r="C20" s="136" t="s">
        <v>436</v>
      </c>
      <c r="D20" s="141">
        <v>2</v>
      </c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1" s="155" t="s">
        <v>323</v>
      </c>
      <c r="C21" s="136" t="s">
        <v>461</v>
      </c>
      <c r="D21" s="141">
        <v>1</v>
      </c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2" s="155" t="s">
        <v>323</v>
      </c>
      <c r="C22" s="136" t="s">
        <v>464</v>
      </c>
      <c r="D22" s="143">
        <v>1</v>
      </c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512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6" sqref="V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0" zoomScaleNormal="100" workbookViewId="0">
      <selection activeCell="AI41" sqref="AI4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0</v>
      </c>
      <c r="J2" s="116">
        <f>IF(ISNUMBER(SEARCH('Карта учёта'!$B$19,Расходка[[#This Row],[Наименование расходного материала]])),MAX($J$1:J1)+1,0)</f>
        <v>0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0</v>
      </c>
      <c r="N2" s="2">
        <f>IF(ISNUMBER(SEARCH('Карта учёта'!$B$22,Расходка[[#This Row],[Наименование расходного материала]])),MAX($N$1:N1)+1,0)</f>
        <v>0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Launcher 6F JR 4.0</v>
      </c>
      <c r="U2" s="115" t="str">
        <f>IFERROR(INDEX(Расходка[Наименование расходного материала],MATCH(Расходка[[#This Row],[№]],Поиск_расходки[Индекс4],0)),"")</f>
        <v>Проводник коронарный  0,8g, Angioline</v>
      </c>
      <c r="V2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Колибри</v>
      </c>
      <c r="Y2" s="115" t="str">
        <f>IFERROR(INDEX(Расходка[Наименование расходного материала],MATCH(Расходка[[#This Row],[№]],Поиск_расходки[Индекс8],0)),"")</f>
        <v>Колибри</v>
      </c>
      <c r="Z2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2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0</v>
      </c>
      <c r="J3" s="116">
        <f>IF(ISNUMBER(SEARCH('Карта учёта'!$B$19,Расходка[[#This Row],[Наименование расходного материала]])),MAX($J$1:J2)+1,0)</f>
        <v>0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0</v>
      </c>
      <c r="N3" s="116">
        <f>IF(ISNUMBER(SEARCH('Карта учёта'!$B$22,Расходка[[#This Row],[Наименование расходного материала]])),MAX($N$1:N2)+1,0)</f>
        <v>0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3" s="115" t="str">
        <f>IFERROR(INDEX(Расходка[Наименование расходного материала],MATCH(Расходка[[#This Row],[№]],Поиск_расходки[Индекс9],0)),"")</f>
        <v/>
      </c>
      <c r="AA3" s="115" t="str">
        <f>IFERROR(INDEX(Расходка[Наименование расходного материала],MATCH(Расходка[[#This Row],[№]],Поиск_расходки[Индекс10],0)),"")</f>
        <v/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0</v>
      </c>
      <c r="J4" s="116">
        <f>IF(ISNUMBER(SEARCH('Карта учёта'!$B$19,Расходка[[#This Row],[Наименование расходного материала]])),MAX($J$1:J3)+1,0)</f>
        <v>0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0</v>
      </c>
      <c r="N4" s="116">
        <f>IF(ISNUMBER(SEARCH('Карта учёта'!$B$22,Расходка[[#This Row],[Наименование расходного материала]])),MAX($N$1:N3)+1,0)</f>
        <v>0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/>
      </c>
      <c r="AA4" s="115" t="str">
        <f>IFERROR(INDEX(Расходка[Наименование расходного материала],MATCH(Расходка[[#This Row],[№]],Поиск_расходки[Индекс10],0)),"")</f>
        <v/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0</v>
      </c>
      <c r="J5" s="116">
        <f>IF(ISNUMBER(SEARCH('Карта учёта'!$B$19,Расходка[[#This Row],[Наименование расходного материала]])),MAX($J$1:J4)+1,0)</f>
        <v>0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0</v>
      </c>
      <c r="N5" s="116">
        <f>IF(ISNUMBER(SEARCH('Карта учёта'!$B$22,Расходка[[#This Row],[Наименование расходного материала]])),MAX($N$1:N4)+1,0)</f>
        <v>0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/>
      </c>
      <c r="AA5" s="115" t="str">
        <f>IFERROR(INDEX(Расходка[Наименование расходного материала],MATCH(Расходка[[#This Row],[№]],Поиск_расходки[Индекс10],0)),"")</f>
        <v/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0</v>
      </c>
      <c r="J6" s="116">
        <f>IF(ISNUMBER(SEARCH('Карта учёта'!$B$19,Расходка[[#This Row],[Наименование расходного материала]])),MAX($J$1:J5)+1,0)</f>
        <v>0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0</v>
      </c>
      <c r="N6" s="116">
        <f>IF(ISNUMBER(SEARCH('Карта учёта'!$B$22,Расходка[[#This Row],[Наименование расходного материала]])),MAX($N$1:N5)+1,0)</f>
        <v>0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/>
      </c>
      <c r="AA6" s="115" t="str">
        <f>IFERROR(INDEX(Расходка[Наименование расходного материала],MATCH(Расходка[[#This Row],[№]],Поиск_расходки[Индекс10],0)),"")</f>
        <v/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0</v>
      </c>
      <c r="J7" s="116">
        <f>IF(ISNUMBER(SEARCH('Карта учёта'!$B$19,Расходка[[#This Row],[Наименование расходного материала]])),MAX($J$1:J6)+1,0)</f>
        <v>0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0</v>
      </c>
      <c r="N7" s="116">
        <f>IF(ISNUMBER(SEARCH('Карта учёта'!$B$22,Расходка[[#This Row],[Наименование расходного материала]])),MAX($N$1:N6)+1,0)</f>
        <v>0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/>
      </c>
      <c r="AA7" s="115" t="str">
        <f>IFERROR(INDEX(Расходка[Наименование расходного материала],MATCH(Расходка[[#This Row],[№]],Поиск_расходки[Индекс10],0)),"")</f>
        <v/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0</v>
      </c>
      <c r="J8" s="116">
        <f>IF(ISNUMBER(SEARCH('Карта учёта'!$B$19,Расходка[[#This Row],[Наименование расходного материала]])),MAX($J$1:J7)+1,0)</f>
        <v>0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0</v>
      </c>
      <c r="N8" s="116">
        <f>IF(ISNUMBER(SEARCH('Карта учёта'!$B$22,Расходка[[#This Row],[Наименование расходного материала]])),MAX($N$1:N7)+1,0)</f>
        <v>0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/>
      </c>
      <c r="AA8" s="115" t="str">
        <f>IFERROR(INDEX(Расходка[Наименование расходного материала],MATCH(Расходка[[#This Row],[№]],Поиск_расходки[Индекс10],0)),"")</f>
        <v/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0</v>
      </c>
      <c r="J9" s="116">
        <f>IF(ISNUMBER(SEARCH('Карта учёта'!$B$19,Расходка[[#This Row],[Наименование расходного материала]])),MAX($J$1:J8)+1,0)</f>
        <v>0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0</v>
      </c>
      <c r="N9" s="116">
        <f>IF(ISNUMBER(SEARCH('Карта учёта'!$B$22,Расходка[[#This Row],[Наименование расходного материала]])),MAX($N$1:N8)+1,0)</f>
        <v>0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/>
      </c>
      <c r="AA9" s="115" t="str">
        <f>IFERROR(INDEX(Расходка[Наименование расходного материала],MATCH(Расходка[[#This Row],[№]],Поиск_расходки[Индекс10],0)),"")</f>
        <v/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0</v>
      </c>
      <c r="J10" s="116">
        <f>IF(ISNUMBER(SEARCH('Карта учёта'!$B$19,Расходка[[#This Row],[Наименование расходного материала]])),MAX($J$1:J9)+1,0)</f>
        <v>0</v>
      </c>
      <c r="K10" s="116">
        <f>IF(ISNUMBER(SEARCH('Карта учёта'!$B$17,Расходка[[#This Row],[Наименование расходного материала]])),MAX($K$1:K9)+1,0)</f>
        <v>1</v>
      </c>
      <c r="L10" s="116">
        <f>IF(ISNUMBER(SEARCH('Карта учёта'!$B$18,Расходка[[#This Row],[Наименование расходного материала]])),MAX($L$1:L9)+1,0)</f>
        <v>1</v>
      </c>
      <c r="M10" s="116">
        <f>IF(ISNUMBER(SEARCH('Карта учёта'!$B$20,Расходка[[#This Row],[Наименование расходного материала]])),MAX($M$1:M9)+1,0)</f>
        <v>0</v>
      </c>
      <c r="N10" s="116">
        <f>IF(ISNUMBER(SEARCH('Карта учёта'!$B$22,Расходка[[#This Row],[Наименование расходного материала]])),MAX($N$1:N9)+1,0)</f>
        <v>0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/>
      </c>
      <c r="AA10" s="115" t="str">
        <f>IFERROR(INDEX(Расходка[Наименование расходного материала],MATCH(Расходка[[#This Row],[№]],Поиск_расходки[Индекс10],0)),"")</f>
        <v/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учёта'!$B$21,Расходка[[#This Row],[Наименование расходного материала]])),MAX($I$1:I10)+1,0)</f>
        <v>0</v>
      </c>
      <c r="J11" s="116">
        <f>IF(ISNUMBER(SEARCH('Карта учёта'!$B$19,Расходка[[#This Row],[Наименование расходного материала]])),MAX($J$1:J10)+1,0)</f>
        <v>0</v>
      </c>
      <c r="K11" s="116">
        <f>IF(ISNUMBER(SEARCH('Карта учёта'!$B$17,Расходка[[#This Row],[Наименование расходного материала]])),MAX($K$1:K10)+1,0)</f>
        <v>2</v>
      </c>
      <c r="L11" s="116">
        <f>IF(ISNUMBER(SEARCH('Карта учёта'!$B$18,Расходка[[#This Row],[Наименование расходного материала]])),MAX($L$1:L10)+1,0)</f>
        <v>2</v>
      </c>
      <c r="M11" s="116">
        <f>IF(ISNUMBER(SEARCH('Карта учёта'!$B$20,Расходка[[#This Row],[Наименование расходного материала]])),MAX($M$1:M10)+1,0)</f>
        <v>0</v>
      </c>
      <c r="N11" s="116">
        <f>IF(ISNUMBER(SEARCH('Карта учёта'!$B$22,Расходка[[#This Row],[Наименование расходного материала]])),MAX($N$1:N10)+1,0)</f>
        <v>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/>
      </c>
      <c r="AA11" s="115" t="str">
        <f>IFERROR(INDEX(Расходка[Наименование расходного материала],MATCH(Расходка[[#This Row],[№]],Поиск_расходки[Индекс10],0)),"")</f>
        <v/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0</v>
      </c>
      <c r="J12" s="116">
        <f>IF(ISNUMBER(SEARCH('Карта учёта'!$B$19,Расходка[[#This Row],[Наименование расходного материала]])),MAX($J$1:J11)+1,0)</f>
        <v>0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0</v>
      </c>
      <c r="N12" s="116">
        <f>IF(ISNUMBER(SEARCH('Карта учёта'!$B$22,Расходка[[#This Row],[Наименование расходного материала]])),MAX($N$1:N11)+1,0)</f>
        <v>0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/>
      </c>
      <c r="AA12" s="115" t="str">
        <f>IFERROR(INDEX(Расходка[Наименование расходного материала],MATCH(Расходка[[#This Row],[№]],Поиск_расходки[Индекс10],0)),"")</f>
        <v/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0</v>
      </c>
      <c r="J13" s="116">
        <f>IF(ISNUMBER(SEARCH('Карта учёта'!$B$19,Расходка[[#This Row],[Наименование расходного материала]])),MAX($J$1:J12)+1,0)</f>
        <v>0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0</v>
      </c>
      <c r="N13" s="116">
        <f>IF(ISNUMBER(SEARCH('Карта учёта'!$B$22,Расходка[[#This Row],[Наименование расходного материала]])),MAX($N$1:N12)+1,0)</f>
        <v>0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/>
      </c>
      <c r="AA13" s="115" t="str">
        <f>IFERROR(INDEX(Расходка[Наименование расходного материала],MATCH(Расходка[[#This Row],[№]],Поиск_расходки[Индекс10],0)),"")</f>
        <v/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0</v>
      </c>
      <c r="J14" s="116">
        <f>IF(ISNUMBER(SEARCH('Карта учёта'!$B$19,Расходка[[#This Row],[Наименование расходного материала]])),MAX($J$1:J13)+1,0)</f>
        <v>0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0</v>
      </c>
      <c r="N14" s="116">
        <f>IF(ISNUMBER(SEARCH('Карта учёта'!$B$22,Расходка[[#This Row],[Наименование расходного материала]])),MAX($N$1:N13)+1,0)</f>
        <v>0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/>
      </c>
      <c r="AA14" s="115" t="str">
        <f>IFERROR(INDEX(Расходка[Наименование расходного материала],MATCH(Расходка[[#This Row],[№]],Поиск_расходки[Индекс10],0)),"")</f>
        <v/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0</v>
      </c>
      <c r="J15" s="116">
        <f>IF(ISNUMBER(SEARCH('Карта учёта'!$B$19,Расходка[[#This Row],[Наименование расходного материала]])),MAX($J$1:J14)+1,0)</f>
        <v>0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0</v>
      </c>
      <c r="N15" s="116">
        <f>IF(ISNUMBER(SEARCH('Карта учёта'!$B$22,Расходка[[#This Row],[Наименование расходного материала]])),MAX($N$1:N14)+1,0)</f>
        <v>0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/>
      </c>
      <c r="AA15" s="115" t="str">
        <f>IFERROR(INDEX(Расходка[Наименование расходного материала],MATCH(Расходка[[#This Row],[№]],Поиск_расходки[Индекс10],0)),"")</f>
        <v/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0</v>
      </c>
      <c r="J16" s="116">
        <f>IF(ISNUMBER(SEARCH('Карта учёта'!$B$19,Расходка[[#This Row],[Наименование расходного материала]])),MAX($J$1:J15)+1,0)</f>
        <v>0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0</v>
      </c>
      <c r="N16" s="116">
        <f>IF(ISNUMBER(SEARCH('Карта учёта'!$B$22,Расходка[[#This Row],[Наименование расходного материала]])),MAX($N$1:N15)+1,0)</f>
        <v>0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/>
      </c>
      <c r="AA16" s="115" t="str">
        <f>IFERROR(INDEX(Расходка[Наименование расходного материала],MATCH(Расходка[[#This Row],[№]],Поиск_расходки[Индекс10],0)),"")</f>
        <v/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0</v>
      </c>
      <c r="J17" s="116">
        <f>IF(ISNUMBER(SEARCH('Карта учёта'!$B$19,Расходка[[#This Row],[Наименование расходного материала]])),MAX($J$1:J16)+1,0)</f>
        <v>0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0</v>
      </c>
      <c r="N17" s="116">
        <f>IF(ISNUMBER(SEARCH('Карта учёта'!$B$22,Расходка[[#This Row],[Наименование расходного материала]])),MAX($N$1:N16)+1,0)</f>
        <v>0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/>
      </c>
      <c r="AA17" s="115" t="str">
        <f>IFERROR(INDEX(Расходка[Наименование расходного материала],MATCH(Расходка[[#This Row],[№]],Поиск_расходки[Индекс10],0)),"")</f>
        <v/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0</v>
      </c>
      <c r="J18" s="116">
        <f>IF(ISNUMBER(SEARCH('Карта учёта'!$B$19,Расходка[[#This Row],[Наименование расходного материала]])),MAX($J$1:J17)+1,0)</f>
        <v>0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0</v>
      </c>
      <c r="N18" s="116">
        <f>IF(ISNUMBER(SEARCH('Карта учёта'!$B$22,Расходка[[#This Row],[Наименование расходного материала]])),MAX($N$1:N17)+1,0)</f>
        <v>0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/>
      </c>
      <c r="AA18" s="115" t="str">
        <f>IFERROR(INDEX(Расходка[Наименование расходного материала],MATCH(Расходка[[#This Row],[№]],Поиск_расходки[Индекс10],0)),"")</f>
        <v/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0</v>
      </c>
      <c r="J19" s="116">
        <f>IF(ISNUMBER(SEARCH('Карта учёта'!$B$19,Расходка[[#This Row],[Наименование расходного материала]])),MAX($J$1:J18)+1,0)</f>
        <v>0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0</v>
      </c>
      <c r="N19" s="116">
        <f>IF(ISNUMBER(SEARCH('Карта учёта'!$B$22,Расходка[[#This Row],[Наименование расходного материала]])),MAX($N$1:N18)+1,0)</f>
        <v>0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/>
      </c>
      <c r="AA19" s="115" t="str">
        <f>IFERROR(INDEX(Расходка[Наименование расходного материала],MATCH(Расходка[[#This Row],[№]],Поиск_расходки[Индекс10],0)),"")</f>
        <v/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0</v>
      </c>
      <c r="J20" s="116">
        <f>IF(ISNUMBER(SEARCH('Карта учёта'!$B$19,Расходка[[#This Row],[Наименование расходного материала]])),MAX($J$1:J19)+1,0)</f>
        <v>0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0</v>
      </c>
      <c r="N20" s="116">
        <f>IF(ISNUMBER(SEARCH('Карта учёта'!$B$22,Расходка[[#This Row],[Наименование расходного материала]])),MAX($N$1:N19)+1,0)</f>
        <v>0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/>
      </c>
      <c r="AA20" s="115" t="str">
        <f>IFERROR(INDEX(Расходка[Наименование расходного материала],MATCH(Расходка[[#This Row],[№]],Поиск_расходки[Индекс10],0)),"")</f>
        <v/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0</v>
      </c>
      <c r="J21" s="116">
        <f>IF(ISNUMBER(SEARCH('Карта учёта'!$B$19,Расходка[[#This Row],[Наименование расходного материала]])),MAX($J$1:J20)+1,0)</f>
        <v>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0</v>
      </c>
      <c r="N21" s="116">
        <f>IF(ISNUMBER(SEARCH('Карта учёта'!$B$22,Расходка[[#This Row],[Наименование расходного материала]])),MAX($N$1:N20)+1,0)</f>
        <v>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/>
      </c>
      <c r="AA21" s="115" t="str">
        <f>IFERROR(INDEX(Расходка[Наименование расходного материала],MATCH(Расходка[[#This Row],[№]],Поиск_расходки[Индекс10],0)),"")</f>
        <v/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0</v>
      </c>
      <c r="J22" s="116">
        <f>IF(ISNUMBER(SEARCH('Карта учёта'!$B$19,Расходка[[#This Row],[Наименование расходного материала]])),MAX($J$1:J21)+1,0)</f>
        <v>0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0</v>
      </c>
      <c r="N22" s="116">
        <f>IF(ISNUMBER(SEARCH('Карта учёта'!$B$22,Расходка[[#This Row],[Наименование расходного материала]])),MAX($N$1:N21)+1,0)</f>
        <v>0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/>
      </c>
      <c r="AA22" s="115" t="str">
        <f>IFERROR(INDEX(Расходка[Наименование расходного материала],MATCH(Расходка[[#This Row],[№]],Поиск_расходки[Индекс10],0)),"")</f>
        <v/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0</v>
      </c>
      <c r="J23" s="116">
        <f>IF(ISNUMBER(SEARCH('Карта учёта'!$B$19,Расходка[[#This Row],[Наименование расходного материала]])),MAX($J$1:J22)+1,0)</f>
        <v>0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0</v>
      </c>
      <c r="N23" s="116">
        <f>IF(ISNUMBER(SEARCH('Карта учёта'!$B$22,Расходка[[#This Row],[Наименование расходного материала]])),MAX($N$1:N22)+1,0)</f>
        <v>0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/>
      </c>
      <c r="AA23" s="115" t="str">
        <f>IFERROR(INDEX(Расходка[Наименование расходного материала],MATCH(Расходка[[#This Row],[№]],Поиск_расходки[Индекс10],0)),"")</f>
        <v/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0</v>
      </c>
      <c r="J24" s="116">
        <f>IF(ISNUMBER(SEARCH('Карта учёта'!$B$19,Расходка[[#This Row],[Наименование расходного материала]])),MAX($J$1:J23)+1,0)</f>
        <v>0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0</v>
      </c>
      <c r="N24" s="116">
        <f>IF(ISNUMBER(SEARCH('Карта учёта'!$B$22,Расходка[[#This Row],[Наименование расходного материала]])),MAX($N$1:N23)+1,0)</f>
        <v>0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/>
      </c>
      <c r="AA24" s="115" t="str">
        <f>IFERROR(INDEX(Расходка[Наименование расходного материала],MATCH(Расходка[[#This Row],[№]],Поиск_расходки[Индекс10],0)),"")</f>
        <v/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0</v>
      </c>
      <c r="J25" s="116">
        <f>IF(ISNUMBER(SEARCH('Карта учёта'!$B$19,Расходка[[#This Row],[Наименование расходного материала]])),MAX($J$1:J24)+1,0)</f>
        <v>0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0</v>
      </c>
      <c r="N25" s="116">
        <f>IF(ISNUMBER(SEARCH('Карта учёта'!$B$22,Расходка[[#This Row],[Наименование расходного материала]])),MAX($N$1:N24)+1,0)</f>
        <v>0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/>
      </c>
      <c r="AA25" s="115" t="str">
        <f>IFERROR(INDEX(Расходка[Наименование расходного материала],MATCH(Расходка[[#This Row],[№]],Поиск_расходки[Индекс10],0)),"")</f>
        <v/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0</v>
      </c>
      <c r="J26" s="116">
        <f>IF(ISNUMBER(SEARCH('Карта учёта'!$B$19,Расходка[[#This Row],[Наименование расходного материала]])),MAX($J$1:J25)+1,0)</f>
        <v>0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0</v>
      </c>
      <c r="N26" s="116">
        <f>IF(ISNUMBER(SEARCH('Карта учёта'!$B$22,Расходка[[#This Row],[Наименование расходного материала]])),MAX($N$1:N25)+1,0)</f>
        <v>0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/>
      </c>
      <c r="AA26" s="115" t="str">
        <f>IFERROR(INDEX(Расходка[Наименование расходного материала],MATCH(Расходка[[#This Row],[№]],Поиск_расходки[Индекс10],0)),"")</f>
        <v/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0</v>
      </c>
      <c r="J27" s="116">
        <f>IF(ISNUMBER(SEARCH('Карта учёта'!$B$19,Расходка[[#This Row],[Наименование расходного материала]])),MAX($J$1:J26)+1,0)</f>
        <v>0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0</v>
      </c>
      <c r="N27" s="116">
        <f>IF(ISNUMBER(SEARCH('Карта учёта'!$B$22,Расходка[[#This Row],[Наименование расходного материала]])),MAX($N$1:N26)+1,0)</f>
        <v>0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/>
      </c>
      <c r="AA27" s="115" t="str">
        <f>IFERROR(INDEX(Расходка[Наименование расходного материала],MATCH(Расходка[[#This Row],[№]],Поиск_расходки[Индекс10],0)),"")</f>
        <v/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359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0</v>
      </c>
      <c r="J28" s="116">
        <f>IF(ISNUMBER(SEARCH('Карта учёта'!$B$19,Расходка[[#This Row],[Наименование расходного материала]])),MAX($J$1:J27)+1,0)</f>
        <v>0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0</v>
      </c>
      <c r="N28" s="116">
        <f>IF(ISNUMBER(SEARCH('Карта учёта'!$B$22,Расходка[[#This Row],[Наименование расходного материала]])),MAX($N$1:N27)+1,0)</f>
        <v>0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/>
      </c>
      <c r="AA28" s="115" t="str">
        <f>IFERROR(INDEX(Расходка[Наименование расходного материала],MATCH(Расходка[[#This Row],[№]],Поиск_расходки[Индекс10],0)),"")</f>
        <v/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372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0</v>
      </c>
      <c r="J29" s="116">
        <f>IF(ISNUMBER(SEARCH('Карта учёта'!$B$19,Расходка[[#This Row],[Наименование расходного материала]])),MAX($J$1:J28)+1,0)</f>
        <v>0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0</v>
      </c>
      <c r="N29" s="116">
        <f>IF(ISNUMBER(SEARCH('Карта учёта'!$B$22,Расходка[[#This Row],[Наименование расходного материала]])),MAX($N$1:N28)+1,0)</f>
        <v>0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/>
      </c>
      <c r="AA29" s="115" t="str">
        <f>IFERROR(INDEX(Расходка[Наименование расходного материала],MATCH(Расходка[[#This Row],[№]],Поиск_расходки[Индекс10],0)),"")</f>
        <v/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322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0</v>
      </c>
      <c r="J30" s="116">
        <f>IF(ISNUMBER(SEARCH('Карта учёта'!$B$19,Расходка[[#This Row],[Наименование расходного материала]])),MAX($J$1:J29)+1,0)</f>
        <v>0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0</v>
      </c>
      <c r="N30" s="116">
        <f>IF(ISNUMBER(SEARCH('Карта учёта'!$B$22,Расходка[[#This Row],[Наименование расходного материала]])),MAX($N$1:N29)+1,0)</f>
        <v>0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/>
      </c>
      <c r="AA30" s="115" t="str">
        <f>IFERROR(INDEX(Расходка[Наименование расходного материала],MATCH(Расходка[[#This Row],[№]],Поиск_расходки[Индекс10],0)),"")</f>
        <v/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t="s">
        <v>318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0</v>
      </c>
      <c r="J31" s="116">
        <f>IF(ISNUMBER(SEARCH('Карта учёта'!$B$19,Расходка[[#This Row],[Наименование расходного материала]])),MAX($J$1:J30)+1,0)</f>
        <v>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0</v>
      </c>
      <c r="N31" s="116">
        <f>IF(ISNUMBER(SEARCH('Карта учёта'!$B$22,Расходка[[#This Row],[Наименование расходного материала]])),MAX($N$1:N30)+1,0)</f>
        <v>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/>
      </c>
      <c r="AA31" s="115" t="str">
        <f>IFERROR(INDEX(Расходка[Наименование расходного материала],MATCH(Расходка[[#This Row],[№]],Поиск_расходки[Индекс10],0)),"")</f>
        <v/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319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0</v>
      </c>
      <c r="J32" s="116">
        <f>IF(ISNUMBER(SEARCH('Карта учёта'!$B$19,Расходка[[#This Row],[Наименование расходного материала]])),MAX($J$1:J31)+1,0)</f>
        <v>0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0</v>
      </c>
      <c r="N32" s="116">
        <f>IF(ISNUMBER(SEARCH('Карта учёта'!$B$22,Расходка[[#This Row],[Наименование расходного материала]])),MAX($N$1:N31)+1,0)</f>
        <v>0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/>
      </c>
      <c r="AA32" s="115" t="str">
        <f>IFERROR(INDEX(Расходка[Наименование расходного материала],MATCH(Расходка[[#This Row],[№]],Поиск_расходки[Индекс10],0)),"")</f>
        <v/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320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0</v>
      </c>
      <c r="J33" s="116">
        <f>IF(ISNUMBER(SEARCH('Карта учёта'!$B$19,Расходка[[#This Row],[Наименование расходного материала]])),MAX($J$1:J32)+1,0)</f>
        <v>0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0</v>
      </c>
      <c r="N33" s="116">
        <f>IF(ISNUMBER(SEARCH('Карта учёта'!$B$22,Расходка[[#This Row],[Наименование расходного материала]])),MAX($N$1:N32)+1,0)</f>
        <v>0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/>
      </c>
      <c r="AA33" s="115" t="str">
        <f>IFERROR(INDEX(Расходка[Наименование расходного материала],MATCH(Расходка[[#This Row],[№]],Поиск_расходки[Индекс10],0)),"")</f>
        <v/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316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0</v>
      </c>
      <c r="J34" s="116">
        <f>IF(ISNUMBER(SEARCH('Карта учёта'!$B$19,Расходка[[#This Row],[Наименование расходного материала]])),MAX($J$1:J33)+1,0)</f>
        <v>0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0</v>
      </c>
      <c r="N34" s="116">
        <f>IF(ISNUMBER(SEARCH('Карта учёта'!$B$22,Расходка[[#This Row],[Наименование расходного материала]])),MAX($N$1:N33)+1,0)</f>
        <v>0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/>
      </c>
      <c r="AA34" s="115" t="str">
        <f>IFERROR(INDEX(Расходка[Наименование расходного материала],MATCH(Расходка[[#This Row],[№]],Поиск_расходки[Индекс10],0)),"")</f>
        <v/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s="1" t="s">
        <v>353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0</v>
      </c>
      <c r="J35" s="116">
        <f>IF(ISNUMBER(SEARCH('Карта учёта'!$B$19,Расходка[[#This Row],[Наименование расходного материала]])),MAX($J$1:J34)+1,0)</f>
        <v>0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0</v>
      </c>
      <c r="N35" s="116">
        <f>IF(ISNUMBER(SEARCH('Карта учёта'!$B$22,Расходка[[#This Row],[Наименование расходного материала]])),MAX($N$1:N34)+1,0)</f>
        <v>0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/>
      </c>
      <c r="AA35" s="115" t="str">
        <f>IFERROR(INDEX(Расходка[Наименование расходного материала],MATCH(Расходка[[#This Row],[№]],Поиск_расходки[Индекс10],0)),"")</f>
        <v/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361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0</v>
      </c>
      <c r="J36" s="116">
        <f>IF(ISNUMBER(SEARCH('Карта учёта'!$B$19,Расходка[[#This Row],[Наименование расходного материала]])),MAX($J$1:J35)+1,0)</f>
        <v>0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0</v>
      </c>
      <c r="N36" s="116">
        <f>IF(ISNUMBER(SEARCH('Карта учёта'!$B$22,Расходка[[#This Row],[Наименование расходного материала]])),MAX($N$1:N35)+1,0)</f>
        <v>0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/>
      </c>
      <c r="AA36" s="115" t="str">
        <f>IFERROR(INDEX(Расходка[Наименование расходного материала],MATCH(Расходка[[#This Row],[№]],Поиск_расходки[Индекс10],0)),"")</f>
        <v/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360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0</v>
      </c>
      <c r="J37" s="116">
        <f>IF(ISNUMBER(SEARCH('Карта учёта'!$B$19,Расходка[[#This Row],[Наименование расходного материала]])),MAX($J$1:J36)+1,0)</f>
        <v>0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0</v>
      </c>
      <c r="N37" s="116">
        <f>IF(ISNUMBER(SEARCH('Карта учёта'!$B$22,Расходка[[#This Row],[Наименование расходного материала]])),MAX($N$1:N36)+1,0)</f>
        <v>0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/>
      </c>
      <c r="AA37" s="115" t="str">
        <f>IFERROR(INDEX(Расходка[Наименование расходного материала],MATCH(Расходка[[#This Row],[№]],Поиск_расходки[Индекс10],0)),"")</f>
        <v/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t="s">
        <v>315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0</v>
      </c>
      <c r="J38" s="116">
        <f>IF(ISNUMBER(SEARCH('Карта учёта'!$B$19,Расходка[[#This Row],[Наименование расходного материала]])),MAX($J$1:J37)+1,0)</f>
        <v>0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0</v>
      </c>
      <c r="N38" s="116">
        <f>IF(ISNUMBER(SEARCH('Карта учёта'!$B$22,Расходка[[#This Row],[Наименование расходного материала]])),MAX($N$1:N37)+1,0)</f>
        <v>0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/>
      </c>
      <c r="AA38" s="115" t="str">
        <f>IFERROR(INDEX(Расходка[Наименование расходного материала],MATCH(Расходка[[#This Row],[№]],Поиск_расходки[Индекс10],0)),"")</f>
        <v/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380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0</v>
      </c>
      <c r="J39" s="116">
        <f>IF(ISNUMBER(SEARCH('Карта учёта'!$B$19,Расходка[[#This Row],[Наименование расходного материала]])),MAX($J$1:J38)+1,0)</f>
        <v>0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0</v>
      </c>
      <c r="N39" s="116">
        <f>IF(ISNUMBER(SEARCH('Карта учёта'!$B$22,Расходка[[#This Row],[Наименование расходного материала]])),MAX($N$1:N38)+1,0)</f>
        <v>0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/>
      </c>
      <c r="AA39" s="115" t="str">
        <f>IFERROR(INDEX(Расходка[Наименование расходного материала],MATCH(Расходка[[#This Row],[№]],Поиск_расходки[Индекс10],0)),"")</f>
        <v/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375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0</v>
      </c>
      <c r="J40" s="116">
        <f>IF(ISNUMBER(SEARCH('Карта учёта'!$B$19,Расходка[[#This Row],[Наименование расходного материала]])),MAX($J$1:J39)+1,0)</f>
        <v>0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0</v>
      </c>
      <c r="N40" s="116">
        <f>IF(ISNUMBER(SEARCH('Карта учёта'!$B$22,Расходка[[#This Row],[Наименование расходного материала]])),MAX($N$1:N39)+1,0)</f>
        <v>0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/>
      </c>
      <c r="AA40" s="115" t="str">
        <f>IFERROR(INDEX(Расходка[Наименование расходного материала],MATCH(Расходка[[#This Row],[№]],Поиск_расходки[Индекс10],0)),"")</f>
        <v/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317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0</v>
      </c>
      <c r="J41" s="116">
        <f>IF(ISNUMBER(SEARCH('Карта учёта'!$B$19,Расходка[[#This Row],[Наименование расходного материала]])),MAX($J$1:J40)+1,0)</f>
        <v>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0</v>
      </c>
      <c r="N41" s="116">
        <f>IF(ISNUMBER(SEARCH('Карта учёта'!$B$22,Расходка[[#This Row],[Наименование расходного материала]])),MAX($N$1:N40)+1,0)</f>
        <v>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/>
      </c>
      <c r="AA41" s="115" t="str">
        <f>IFERROR(INDEX(Расходка[Наименование расходного материала],MATCH(Расходка[[#This Row],[№]],Поиск_расходки[Индекс10],0)),"")</f>
        <v/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362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0</v>
      </c>
      <c r="J42" s="116">
        <f>IF(ISNUMBER(SEARCH('Карта учёта'!$B$19,Расходка[[#This Row],[Наименование расходного материала]])),MAX($J$1:J41)+1,0)</f>
        <v>0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0</v>
      </c>
      <c r="N42" s="116">
        <f>IF(ISNUMBER(SEARCH('Карта учёта'!$B$22,Расходка[[#This Row],[Наименование расходного материала]])),MAX($N$1:N41)+1,0)</f>
        <v>0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/>
      </c>
      <c r="AA42" s="115" t="str">
        <f>IFERROR(INDEX(Расходка[Наименование расходного материала],MATCH(Расходка[[#This Row],[№]],Поиск_расходки[Индекс10],0)),"")</f>
        <v/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0</v>
      </c>
      <c r="J43" s="116">
        <f>IF(ISNUMBER(SEARCH('Карта учёта'!$B$19,Расходка[[#This Row],[Наименование расходного материала]])),MAX($J$1:J42)+1,0)</f>
        <v>0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0</v>
      </c>
      <c r="N43" s="116">
        <f>IF(ISNUMBER(SEARCH('Карта учёта'!$B$22,Расходка[[#This Row],[Наименование расходного материала]])),MAX($N$1:N42)+1,0)</f>
        <v>0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/>
      </c>
      <c r="AA43" s="115" t="str">
        <f>IFERROR(INDEX(Расходка[Наименование расходного материала],MATCH(Расходка[[#This Row],[№]],Поиск_расходки[Индекс10],0)),"")</f>
        <v/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515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1</v>
      </c>
      <c r="I44" s="116">
        <f>IF(ISNUMBER(SEARCH('Карта учёта'!$B$21,Расходка[[#This Row],[Наименование расходного материала]])),MAX($I$1:I43)+1,0)</f>
        <v>0</v>
      </c>
      <c r="J44" s="116">
        <f>IF(ISNUMBER(SEARCH('Карта учёта'!$B$19,Расходка[[#This Row],[Наименование расходного материала]])),MAX($J$1:J43)+1,0)</f>
        <v>0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0</v>
      </c>
      <c r="N44" s="116">
        <f>IF(ISNUMBER(SEARCH('Карта учёта'!$B$22,Расходка[[#This Row],[Наименование расходного материала]])),MAX($N$1:N43)+1,0)</f>
        <v>0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/>
      </c>
      <c r="AA44" s="115" t="str">
        <f>IFERROR(INDEX(Расходка[Наименование расходного материала],MATCH(Расходка[[#This Row],[№]],Поиск_расходки[Индекс10],0)),"")</f>
        <v/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346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0</v>
      </c>
      <c r="J45" s="116">
        <f>IF(ISNUMBER(SEARCH('Карта учёта'!$B$19,Расходка[[#This Row],[Наименование расходного материала]])),MAX($J$1:J44)+1,0)</f>
        <v>0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0</v>
      </c>
      <c r="N45" s="116">
        <f>IF(ISNUMBER(SEARCH('Карта учёта'!$B$22,Расходка[[#This Row],[Наименование расходного материала]])),MAX($N$1:N44)+1,0)</f>
        <v>0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/>
      </c>
      <c r="AA45" s="115" t="str">
        <f>IFERROR(INDEX(Расходка[Наименование расходного материала],MATCH(Расходка[[#This Row],[№]],Поиск_расходки[Индекс10],0)),"")</f>
        <v/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0</v>
      </c>
      <c r="J46" s="116">
        <f>IF(ISNUMBER(SEARCH('Карта учёта'!$B$19,Расходка[[#This Row],[Наименование расходного материала]])),MAX($J$1:J45)+1,0)</f>
        <v>0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0</v>
      </c>
      <c r="N46" s="116">
        <f>IF(ISNUMBER(SEARCH('Карта учёта'!$B$22,Расходка[[#This Row],[Наименование расходного материала]])),MAX($N$1:N45)+1,0)</f>
        <v>0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/>
      </c>
      <c r="AA46" s="115" t="str">
        <f>IFERROR(INDEX(Расходка[Наименование расходного материала],MATCH(Расходка[[#This Row],[№]],Поиск_расходки[Индекс10],0)),"")</f>
        <v/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513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0</v>
      </c>
      <c r="J47" s="116">
        <f>IF(ISNUMBER(SEARCH('Карта учёта'!$B$19,Расходка[[#This Row],[Наименование расходного материала]])),MAX($J$1:J46)+1,0)</f>
        <v>0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0</v>
      </c>
      <c r="N47" s="116">
        <f>IF(ISNUMBER(SEARCH('Карта учёта'!$B$22,Расходка[[#This Row],[Наименование расходного материала]])),MAX($N$1:N46)+1,0)</f>
        <v>0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/>
      </c>
      <c r="AA47" s="115" t="str">
        <f>IFERROR(INDEX(Расходка[Наименование расходного материала],MATCH(Расходка[[#This Row],[№]],Поиск_расходки[Индекс10],0)),"")</f>
        <v/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443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0</v>
      </c>
      <c r="J48" s="116">
        <f>IF(ISNUMBER(SEARCH('Карта учёта'!$B$19,Расходка[[#This Row],[Наименование расходного материала]])),MAX($J$1:J47)+1,0)</f>
        <v>0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0</v>
      </c>
      <c r="N48" s="116">
        <f>IF(ISNUMBER(SEARCH('Карта учёта'!$B$22,Расходка[[#This Row],[Наименование расходного материала]])),MAX($N$1:N47)+1,0)</f>
        <v>0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/>
      </c>
      <c r="AA48" s="115" t="str">
        <f>IFERROR(INDEX(Расходка[Наименование расходного материала],MATCH(Расходка[[#This Row],[№]],Поиск_расходки[Индекс10],0)),"")</f>
        <v/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58" t="s">
        <v>345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0</v>
      </c>
      <c r="J49" s="116">
        <f>IF(ISNUMBER(SEARCH('Карта учёта'!$B$19,Расходка[[#This Row],[Наименование расходного материала]])),MAX($J$1:J48)+1,0)</f>
        <v>0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0</v>
      </c>
      <c r="N49" s="116">
        <f>IF(ISNUMBER(SEARCH('Карта учёта'!$B$22,Расходка[[#This Row],[Наименование расходного материала]])),MAX($N$1:N48)+1,0)</f>
        <v>0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/>
      </c>
      <c r="AA49" s="115" t="str">
        <f>IFERROR(INDEX(Расходка[Наименование расходного материала],MATCH(Расходка[[#This Row],[№]],Поиск_расходки[Индекс10],0)),"")</f>
        <v/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344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0</v>
      </c>
      <c r="J50" s="116">
        <f>IF(ISNUMBER(SEARCH('Карта учёта'!$B$19,Расходка[[#This Row],[Наименование расходного материала]])),MAX($J$1:J49)+1,0)</f>
        <v>0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0</v>
      </c>
      <c r="N50" s="116">
        <f>IF(ISNUMBER(SEARCH('Карта учёта'!$B$22,Расходка[[#This Row],[Наименование расходного материала]])),MAX($N$1:N49)+1,0)</f>
        <v>0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/>
      </c>
      <c r="AA50" s="115" t="str">
        <f>IFERROR(INDEX(Расходка[Наименование расходного материала],MATCH(Расходка[[#This Row],[№]],Поиск_расходки[Индекс10],0)),"")</f>
        <v/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31" t="s">
        <v>323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1</v>
      </c>
      <c r="J51" s="116">
        <f>IF(ISNUMBER(SEARCH('Карта учёта'!$B$19,Расходка[[#This Row],[Наименование расходного материала]])),MAX($J$1:J50)+1,0)</f>
        <v>1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0</v>
      </c>
      <c r="M51" s="116">
        <f>IF(ISNUMBER(SEARCH('Карта учёта'!$B$20,Расходка[[#This Row],[Наименование расходного материала]])),MAX($M$1:M50)+1,0)</f>
        <v>1</v>
      </c>
      <c r="N51" s="116">
        <f>IF(ISNUMBER(SEARCH('Карта учёта'!$B$22,Расходка[[#This Row],[Наименование расходного материала]])),MAX($N$1:N50)+1,0)</f>
        <v>1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/>
      </c>
      <c r="AA51" s="115" t="str">
        <f>IFERROR(INDEX(Расходка[Наименование расходного материала],MATCH(Расходка[[#This Row],[№]],Поиск_расходки[Индекс10],0)),"")</f>
        <v/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t="s">
        <v>357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0</v>
      </c>
      <c r="J52" s="116">
        <f>IF(ISNUMBER(SEARCH('Карта учёта'!$B$19,Расходка[[#This Row],[Наименование расходного материала]])),MAX($J$1:J51)+1,0)</f>
        <v>0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0</v>
      </c>
      <c r="N52" s="116">
        <f>IF(ISNUMBER(SEARCH('Карта учёта'!$B$22,Расходка[[#This Row],[Наименование расходного материала]])),MAX($N$1:N51)+1,0)</f>
        <v>0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/>
      </c>
      <c r="AA52" s="115" t="str">
        <f>IFERROR(INDEX(Расходка[Наименование расходного материала],MATCH(Расходка[[#This Row],[№]],Поиск_расходки[Индекс10],0)),"")</f>
        <v/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62" t="s">
        <v>388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0</v>
      </c>
      <c r="J53" s="116">
        <f>IF(ISNUMBER(SEARCH('Карта учёта'!$B$19,Расходка[[#This Row],[Наименование расходного материала]])),MAX($J$1:J52)+1,0)</f>
        <v>0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0</v>
      </c>
      <c r="N53" s="116">
        <f>IF(ISNUMBER(SEARCH('Карта учёта'!$B$22,Расходка[[#This Row],[Наименование расходного материала]])),MAX($N$1:N52)+1,0)</f>
        <v>0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/>
      </c>
      <c r="AA53" s="115" t="str">
        <f>IFERROR(INDEX(Расходка[Наименование расходного материала],MATCH(Расходка[[#This Row],[№]],Поиск_расходки[Индекс10],0)),"")</f>
        <v/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t="s">
        <v>387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0</v>
      </c>
      <c r="J54" s="116">
        <f>IF(ISNUMBER(SEARCH('Карта учёта'!$B$19,Расходка[[#This Row],[Наименование расходного материала]])),MAX($J$1:J53)+1,0)</f>
        <v>0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0</v>
      </c>
      <c r="N54" s="116">
        <f>IF(ISNUMBER(SEARCH('Карта учёта'!$B$22,Расходка[[#This Row],[Наименование расходного материала]])),MAX($N$1:N53)+1,0)</f>
        <v>0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/>
      </c>
      <c r="AA54" s="115" t="str">
        <f>IFERROR(INDEX(Расходка[Наименование расходного материала],MATCH(Расходка[[#This Row],[№]],Поиск_расходки[Индекс10],0)),"")</f>
        <v/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514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0</v>
      </c>
      <c r="J55" s="116">
        <f>IF(ISNUMBER(SEARCH('Карта учёта'!$B$19,Расходка[[#This Row],[Наименование расходного материала]])),MAX($J$1:J54)+1,0)</f>
        <v>0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0</v>
      </c>
      <c r="N55" s="116">
        <f>IF(ISNUMBER(SEARCH('Карта учёта'!$B$22,Расходка[[#This Row],[Наименование расходного материала]])),MAX($N$1:N54)+1,0)</f>
        <v>0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/>
      </c>
      <c r="AA55" s="115" t="str">
        <f>IFERROR(INDEX(Расходка[Наименование расходного материала],MATCH(Расходка[[#This Row],[№]],Поиск_расходки[Индекс10],0)),"")</f>
        <v/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451</v>
      </c>
    </row>
    <row r="56" spans="1:33">
      <c r="A56">
        <v>55</v>
      </c>
      <c r="B56" t="s">
        <v>95</v>
      </c>
      <c r="C56" s="1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0</v>
      </c>
      <c r="J56" s="116">
        <f>IF(ISNUMBER(SEARCH('Карта учёта'!$B$19,Расходка[[#This Row],[Наименование расходного материала]])),MAX($J$1:J55)+1,0)</f>
        <v>0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0</v>
      </c>
      <c r="N56" s="116">
        <f>IF(ISNUMBER(SEARCH('Карта учёта'!$B$22,Расходка[[#This Row],[Наименование расходного материала]])),MAX($N$1:N55)+1,0)</f>
        <v>0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/>
      </c>
      <c r="AA56" s="115" t="str">
        <f>IFERROR(INDEX(Расходка[Наименование расходного материала],MATCH(Расходка[[#This Row],[№]],Поиск_расходки[Индекс10],0)),"")</f>
        <v/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343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0</v>
      </c>
      <c r="J57" s="116">
        <f>IF(ISNUMBER(SEARCH('Карта учёта'!$B$19,Расходка[[#This Row],[Наименование расходного материала]])),MAX($J$1:J56)+1,0)</f>
        <v>0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0</v>
      </c>
      <c r="N57" s="116">
        <f>IF(ISNUMBER(SEARCH('Карта учёта'!$B$22,Расходка[[#This Row],[Наименование расходного материала]])),MAX($N$1:N56)+1,0)</f>
        <v>0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/>
      </c>
      <c r="AA57" s="115" t="str">
        <f>IFERROR(INDEX(Расходка[Наименование расходного материала],MATCH(Расходка[[#This Row],[№]],Поиск_расходки[Индекс10],0)),"")</f>
        <v/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453</v>
      </c>
    </row>
    <row r="58" spans="1:33">
      <c r="A58">
        <v>57</v>
      </c>
      <c r="B58" t="s">
        <v>4</v>
      </c>
      <c r="C58" t="s">
        <v>350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0</v>
      </c>
      <c r="J58" s="116">
        <f>IF(ISNUMBER(SEARCH('Карта учёта'!$B$19,Расходка[[#This Row],[Наименование расходного материала]])),MAX($J$1:J57)+1,0)</f>
        <v>0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0</v>
      </c>
      <c r="N58" s="116">
        <f>IF(ISNUMBER(SEARCH('Карта учёта'!$B$22,Расходка[[#This Row],[Наименование расходного материала]])),MAX($N$1:N57)+1,0)</f>
        <v>0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/>
      </c>
      <c r="AA58" s="115" t="str">
        <f>IFERROR(INDEX(Расходка[Наименование расходного материала],MATCH(Расходка[[#This Row],[№]],Поиск_расходки[Индекс10],0)),"")</f>
        <v/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351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0</v>
      </c>
      <c r="J59" s="116">
        <f>IF(ISNUMBER(SEARCH('Карта учёта'!$B$19,Расходка[[#This Row],[Наименование расходного материала]])),MAX($J$1:J58)+1,0)</f>
        <v>0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0</v>
      </c>
      <c r="N59" s="116">
        <f>IF(ISNUMBER(SEARCH('Карта учёта'!$B$22,Расходка[[#This Row],[Наименование расходного материала]])),MAX($N$1:N58)+1,0)</f>
        <v>0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/>
      </c>
      <c r="AA59" s="115" t="str">
        <f>IFERROR(INDEX(Расходка[Наименование расходного материала],MATCH(Расходка[[#This Row],[№]],Поиск_расходки[Индекс10],0)),"")</f>
        <v/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511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0</v>
      </c>
      <c r="J60" s="116">
        <f>IF(ISNUMBER(SEARCH('Карта учёта'!$B$19,Расходка[[#This Row],[Наименование расходного материала]])),MAX($J$1:J59)+1,0)</f>
        <v>0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0</v>
      </c>
      <c r="N60" s="116">
        <f>IF(ISNUMBER(SEARCH('Карта учёта'!$B$22,Расходка[[#This Row],[Наименование расходного материала]])),MAX($N$1:N59)+1,0)</f>
        <v>0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/>
      </c>
      <c r="AA60" s="115" t="str">
        <f>IFERROR(INDEX(Расходка[Наименование расходного материала],MATCH(Расходка[[#This Row],[№]],Поиск_расходки[Индекс10],0)),"")</f>
        <v/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1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0</v>
      </c>
      <c r="J61" s="116">
        <f>IF(ISNUMBER(SEARCH('Карта учёта'!$B$19,Расходка[[#This Row],[Наименование расходного материала]])),MAX($J$1:J60)+1,0)</f>
        <v>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0</v>
      </c>
      <c r="N61" s="116">
        <f>IF(ISNUMBER(SEARCH('Карта учёта'!$B$22,Расходка[[#This Row],[Наименование расходного материала]])),MAX($N$1:N60)+1,0)</f>
        <v>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/>
      </c>
      <c r="AA61" s="115" t="str">
        <f>IFERROR(INDEX(Расходка[Наименование расходного материала],MATCH(Расходка[[#This Row],[№]],Поиск_расходки[Индекс10],0)),"")</f>
        <v/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0</v>
      </c>
      <c r="J62" s="116">
        <f>IF(ISNUMBER(SEARCH('Карта учёта'!$B$19,Расходка[[#This Row],[Наименование расходного материала]])),MAX($J$1:J61)+1,0)</f>
        <v>0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0</v>
      </c>
      <c r="N62" s="116">
        <f>IF(ISNUMBER(SEARCH('Карта учёта'!$B$22,Расходка[[#This Row],[Наименование расходного материала]])),MAX($N$1:N61)+1,0)</f>
        <v>0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/>
      </c>
      <c r="AA62" s="115" t="str">
        <f>IFERROR(INDEX(Расходка[Наименование расходного материала],MATCH(Расходка[[#This Row],[№]],Поиск_расходки[Индекс10],0)),"")</f>
        <v/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0</v>
      </c>
      <c r="J63" s="116">
        <f>IF(ISNUMBER(SEARCH('Карта учёта'!$B$19,Расходка[[#This Row],[Наименование расходного материала]])),MAX($J$1:J62)+1,0)</f>
        <v>0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0</v>
      </c>
      <c r="N63" s="116">
        <f>IF(ISNUMBER(SEARCH('Карта учёта'!$B$22,Расходка[[#This Row],[Наименование расходного материала]])),MAX($N$1:N62)+1,0)</f>
        <v>0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/>
      </c>
      <c r="AA63" s="115" t="str">
        <f>IFERROR(INDEX(Расходка[Наименование расходного материала],MATCH(Расходка[[#This Row],[№]],Поиск_расходки[Индекс10],0)),"")</f>
        <v/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0</v>
      </c>
      <c r="J64" s="116">
        <f>IF(ISNUMBER(SEARCH('Карта учёта'!$B$19,Расходка[[#This Row],[Наименование расходного материала]])),MAX($J$1:J63)+1,0)</f>
        <v>0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0</v>
      </c>
      <c r="N64" s="116">
        <f>IF(ISNUMBER(SEARCH('Карта учёта'!$B$22,Расходка[[#This Row],[Наименование расходного материала]])),MAX($N$1:N63)+1,0)</f>
        <v>0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/>
      </c>
      <c r="AA64" s="115" t="str">
        <f>IFERROR(INDEX(Расходка[Наименование расходного материала],MATCH(Расходка[[#This Row],[№]],Поиск_расходки[Индекс10],0)),"")</f>
        <v/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334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0</v>
      </c>
      <c r="J65" s="116">
        <f>IF(ISNUMBER(SEARCH('Карта учёта'!$B$19,Расходка[[#This Row],[Наименование расходного материала]])),MAX($J$1:J64)+1,0)</f>
        <v>0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0</v>
      </c>
      <c r="N65" s="116">
        <f>IF(ISNUMBER(SEARCH('Карта учёта'!$B$22,Расходка[[#This Row],[Наименование расходного материала]])),MAX($N$1:N64)+1,0)</f>
        <v>0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/>
      </c>
      <c r="AA65" s="115" t="str">
        <f>IFERROR(INDEX(Расходка[Наименование расходного материала],MATCH(Расходка[[#This Row],[№]],Поиск_расходки[Индекс10],0)),"")</f>
        <v/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329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0</v>
      </c>
      <c r="J66" s="116">
        <f>IF(ISNUMBER(SEARCH('Карта учёта'!$B$19,Расходка[[#This Row],[Наименование расходного материала]])),MAX($J$1:J65)+1,0)</f>
        <v>0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0</v>
      </c>
      <c r="N66" s="116">
        <f>IF(ISNUMBER(SEARCH('Карта учёта'!$B$22,Расходка[[#This Row],[Наименование расходного материала]])),MAX($N$1:N65)+1,0)</f>
        <v>0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/>
      </c>
      <c r="AA66" s="115" t="str">
        <f>IFERROR(INDEX(Расходка[Наименование расходного материала],MATCH(Расходка[[#This Row],[№]],Поиск_расходки[Индекс10],0)),"")</f>
        <v/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1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0</v>
      </c>
      <c r="J67" s="199">
        <f>IF(ISNUMBER(SEARCH('Карта учёта'!$B$19,Расходка[[#This Row],[Наименование расходного материала]])),MAX($J$1:J66)+1,0)</f>
        <v>0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0</v>
      </c>
      <c r="N67" s="199">
        <f>IF(ISNUMBER(SEARCH('Карта учёта'!$B$22,Расходка[[#This Row],[Наименование расходного материала]])),MAX($N$1:N66)+1,0)</f>
        <v>0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/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/>
      </c>
      <c r="AA67" s="200" t="str">
        <f>IFERROR(INDEX(Расходка[Наименование расходного материала],MATCH(Расходка[[#This Row],[№]],Поиск_расходки[Индекс10],0)),"")</f>
        <v/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0</v>
      </c>
      <c r="J68" s="199">
        <f>IF(ISNUMBER(SEARCH('Карта учёта'!$B$19,Расходка[[#This Row],[Наименование расходного материала]])),MAX($J$1:J67)+1,0)</f>
        <v>0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0</v>
      </c>
      <c r="N68" s="199">
        <f>IF(ISNUMBER(SEARCH('Карта учёта'!$B$22,Расходка[[#This Row],[Наименование расходного материала]])),MAX($N$1:N67)+1,0)</f>
        <v>0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/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/>
      </c>
      <c r="AA68" s="200" t="str">
        <f>IFERROR(INDEX(Расходка[Наименование расходного материала],MATCH(Расходка[[#This Row],[№]],Поиск_расходки[Индекс10],0)),"")</f>
        <v/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339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0</v>
      </c>
      <c r="J69" s="199">
        <f>IF(ISNUMBER(SEARCH('Карта учёта'!$B$19,Расходка[[#This Row],[Наименование расходного материала]])),MAX($J$1:J68)+1,0)</f>
        <v>0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0</v>
      </c>
      <c r="N69" s="199">
        <f>IF(ISNUMBER(SEARCH('Карта учёта'!$B$22,Расходка[[#This Row],[Наименование расходного материала]])),MAX($N$1:N68)+1,0)</f>
        <v>0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/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/>
      </c>
      <c r="AA69" s="200" t="str">
        <f>IFERROR(INDEX(Расходка[Наименование расходного материала],MATCH(Расходка[[#This Row],[№]],Поиск_расходки[Индекс10],0)),"")</f>
        <v/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464</v>
      </c>
    </row>
    <row r="70" spans="1:33">
      <c r="A70">
        <v>69</v>
      </c>
      <c r="B70" t="s">
        <v>301</v>
      </c>
      <c r="C70" s="1" t="s">
        <v>331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0</v>
      </c>
      <c r="J70" s="199">
        <f>IF(ISNUMBER(SEARCH('Карта учёта'!$B$19,Расходка[[#This Row],[Наименование расходного материала]])),MAX($J$1:J69)+1,0)</f>
        <v>0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0</v>
      </c>
      <c r="N70" s="199">
        <f>IF(ISNUMBER(SEARCH('Карта учёта'!$B$22,Расходка[[#This Row],[Наименование расходного материала]])),MAX($N$1:N69)+1,0)</f>
        <v>0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/>
      </c>
      <c r="AA70" s="200" t="str">
        <f>IFERROR(INDEX(Расходка[Наименование расходного материала],MATCH(Расходка[[#This Row],[№]],Поиск_расходки[Индекс10],0)),"")</f>
        <v/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465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420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F75" s="4" t="s">
        <v>6</v>
      </c>
      <c r="AG75" s="4" t="s">
        <v>468</v>
      </c>
    </row>
    <row r="76" spans="1:33">
      <c r="AF76" s="4" t="s">
        <v>6</v>
      </c>
      <c r="AG76" s="4" t="s">
        <v>469</v>
      </c>
    </row>
    <row r="77" spans="1:33">
      <c r="AF77" s="4" t="s">
        <v>6</v>
      </c>
      <c r="AG77" s="4" t="s">
        <v>470</v>
      </c>
    </row>
    <row r="78" spans="1:33"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5" sqref="F5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I29" sqref="I29"/>
    </sheetView>
  </sheetViews>
  <sheetFormatPr defaultRowHeight="15"/>
  <cols>
    <col min="1" max="1" width="88.7109375" bestFit="1" customWidth="1"/>
    <col min="2" max="2" width="30.5703125" bestFit="1" customWidth="1"/>
  </cols>
  <sheetData>
    <row r="1" spans="1:1" ht="60">
      <c r="A1" s="1" t="str">
        <f>CONCATENATE(КАГ!A18," ",КАГ!B18,". ",КАГ!A20," ",КАГ!B20,". ",КАГ!A22," ",КАГ!B22,". ")</f>
        <v xml:space="preserve">Тип: Правый. Ствол ЛКА: неровности контуров. Бассейн ПНА: стеноз проксимального сегмента 30%, стенозы на границе  среднего и дистального сегментов 70% (d не более 2.25 мм). Стеноз проксимальной трети ДВ_1 80% (d до 2.0 мм). </v>
      </c>
    </row>
    <row r="4" spans="1:1">
      <c r="A4" s="1"/>
    </row>
    <row r="12" spans="1:1">
      <c r="A12" s="1"/>
    </row>
    <row r="18" spans="1:1">
      <c r="A18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Лист1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2024-03-02T15:40:18Z</cp:lastPrinted>
  <dcterms:created xsi:type="dcterms:W3CDTF">2015-06-05T18:19:34Z</dcterms:created>
  <dcterms:modified xsi:type="dcterms:W3CDTF">2024-03-02T15:40:27Z</dcterms:modified>
</cp:coreProperties>
</file>