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V53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0" i="1"/>
  <c r="V54" i="1"/>
  <c r="V46" i="1"/>
  <c r="V65" i="1"/>
  <c r="V48" i="1"/>
  <c r="V42" i="1"/>
  <c r="V58" i="1"/>
  <c r="V66" i="1"/>
  <c r="V50" i="1"/>
  <c r="V63" i="1"/>
  <c r="V40" i="1"/>
  <c r="V67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S60" i="1"/>
  <c r="S43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V71" i="1" l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4" i="1"/>
  <c r="X22" i="1"/>
  <c r="X11" i="1"/>
  <c r="X30" i="1"/>
  <c r="X12" i="1" l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<sst xmlns="http://schemas.openxmlformats.org/spreadsheetml/2006/main" count="874" uniqueCount="532">
  <si>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</si>
  <si>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</si>
  <si>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</si>
  <si>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</si>
  <si>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</si>
  <si>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</si>
  <si>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</si>
  <si>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</si>
  <si>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</si>
  <si>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</si>
  <si>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</si>
  <si>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</si>
  <si>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</si>
  <si>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</si>
  <si>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</si>
  <si>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</si>
  <si>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</si>
  <si>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</si>
  <si>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</si>
  <si>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</si>
  <si>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</si>
  <si>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</si>
  <si>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</si>
  <si>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</si>
  <si>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</si>
  <si>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</si>
  <si>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</si>
  <si>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</si>
  <si>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</si>
  <si>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</si>
  <si>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</si>
  <si>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</si>
  <si>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</si>
  <si>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</si>
  <si>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</si>
  <si>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</si>
  <si>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</si>
  <si>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</si>
  <si>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</si>
  <si>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</si>
  <si>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</si>
  <si>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</si>
  <si>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</si>
  <si>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</si>
  <si>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</si>
  <si>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</si>
  <si>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</si>
  <si>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</si>
  <si>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</si>
  <si>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</si>
  <si>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</si>
  <si>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</si>
  <si>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</si>
  <si>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</si>
  <si>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</si>
  <si>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</si>
  <si>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</si>
  <si>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</si>
  <si>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</si>
  <si>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</si>
  <si>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</si>
  <si>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</si>
  <si>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</si>
  <si>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</si>
  <si>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</si>
  <si>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</si>
  <si>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</si>
  <si>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</si>
  <si>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</si>
  <si>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</si>
  <si>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</si>
  <si>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</si>
  <si>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</si>
  <si>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</si>
  <si>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</si>
  <si>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</si>
  <si>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</si>
  <si>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</si>
  <si>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</si>
  <si>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</si>
  <si>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</si>
  <si>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</si>
  <si>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</si>
  <si>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</si>
  <si>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</si>
  <si>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</si>
  <si>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</si>
  <si>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</si>
  <si>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</si>
  <si>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</si>
  <si>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</si>
  <si>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</si>
  <si>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</si>
  <si>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</si>
  <si>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</si>
  <si>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</si>
  <si>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</si>
  <si>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</si>
  <si>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</si>
  <si>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</si>
  <si>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</si>
  <si>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</si>
  <si>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</si>
  <si>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</si>
  <si>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</si>
  <si>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</si>
  <si>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</si>
  <si>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</si>
  <si>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</si>
  <si>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</si>
  <si>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</si>
  <si>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</si>
  <si>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</si>
  <si>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</si>
  <si>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</si>
  <si>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</si>
  <si>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</si>
  <si>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</si>
  <si>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</si>
  <si>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</si>
  <si>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</si>
  <si>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</si>
  <si>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</si>
  <si>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</si>
  <si>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</si>
  <si>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</si>
  <si>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</si>
  <si>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</si>
  <si>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</si>
  <si>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</si>
  <si>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</si>
  <si>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</si>
  <si>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</si>
  <si>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</si>
  <si>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</si>
  <si>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</si>
  <si>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</si>
  <si>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</si>
  <si>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</si>
  <si>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</si>
  <si>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</si>
  <si>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</si>
  <si>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</si>
  <si>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</si>
  <si>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</si>
  <si>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</si>
  <si>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</si>
  <si>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</si>
  <si>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</si>
  <si>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</si>
  <si>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</si>
  <si>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</si>
  <si>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</si>
  <si>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</si>
  <si>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</si>
  <si>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</si>
  <si>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</si>
  <si>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</si>
  <si>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</si>
  <si>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</si>
  <si>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</si>
  <si>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</si>
  <si>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</si>
  <si>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</si>
  <si>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</si>
  <si>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</si>
  <si>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</si>
  <si>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</si>
  <si>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</si>
  <si>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</si>
  <si>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</si>
  <si>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</si>
  <si>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</si>
  <si>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</si>
  <si>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</si>
  <si>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</si>
  <si>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</si>
  <si>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</si>
  <si>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</si>
  <si>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</si>
  <si>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</si>
  <si>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</si>
  <si>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</si>
  <si>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</si>
  <si>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</si>
  <si>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</si>
  <si>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</si>
  <si>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</si>
  <si>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</si>
  <si>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</si>
  <si>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</si>
  <si>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</si>
  <si>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</si>
  <si>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</si>
  <si>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</si>
  <si>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</si>
  <si>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</si>
  <si>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</si>
  <si>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</si>
  <si>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</si>
  <si>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</si>
  <si>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</si>
  <si>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</si>
  <si>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</si>
  <si>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</si>
  <si>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</si>
  <si>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</si>
  <si>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</si>
  <si>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</si>
  <si>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</si>
  <si>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</si>
  <si>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</si>
  <si>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</si>
  <si>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</si>
  <si>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</si>
  <si>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</si>
  <si>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</si>
  <si>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</si>
  <si>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</si>
  <si>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</si>
  <si>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</si>
  <si>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</si>
  <si>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</si>
  <si>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</si>
  <si>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</si>
  <si>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</si>
  <si>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</si>
  <si>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</si>
  <si>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</si>
  <si>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</si>
  <si>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</si>
  <si>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</si>
  <si>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</si>
  <si>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</si>
  <si>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</si>
  <si>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</si>
  <si>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</si>
  <si>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</si>
  <si>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</si>
  <si>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</si>
  <si>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</si>
  <si>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</si>
  <si>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</si>
  <si>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</si>
  <si>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</si>
  <si>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</si>
  <si>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</si>
  <si>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</si>
  <si>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</si>
  <si>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</si>
  <si>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</si>
  <si>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</si>
  <si>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</si>
  <si>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</si>
  <si>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</si>
  <si>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</si>
  <si>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</si>
  <si>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</si>
  <si>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</si>
  <si>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</si>
  <si>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</si>
  <si>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</si>
  <si>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</si>
  <si>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</si>
  <si>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</si>
  <si>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</si>
  <si>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</si>
  <si>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</si>
  <si>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</si>
  <si>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</si>
  <si>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</si>
  <si>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</si>
  <si>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</si>
  <si>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</si>
  <si>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</si>
  <si>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</si>
  <si>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</si>
  <si>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</si>
  <si>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</si>
  <si>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</si>
  <si>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</si>
  <si>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</si>
  <si>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</si>
  <si>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</si>
  <si>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</si>
  <si>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</si>
  <si>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</si>
  <si>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</si>
  <si>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</si>
  <si>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</si>
  <si>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</si>
  <si>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</si>
  <si>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</si>
  <si>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</si>
  <si>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</si>
  <si>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</si>
  <si>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</si>
  <si>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</si>
  <si>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</si>
  <si>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</si>
  <si>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</si>
  <si>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</si>
  <si>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</si>
  <si>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</si>
  <si>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</si>
  <si>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</si>
  <si>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</si>
  <si>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</si>
  <si>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</si>
  <si>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</si>
  <si>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</si>
  <si>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</si>
  <si>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</si>
  <si>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</si>
  <si>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</si>
  <si>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</si>
  <si>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</si>
  <si>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</si>
  <si>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</si>
  <si>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</si>
  <si>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</si>
  <si>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</si>
  <si>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</si>
  <si>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</si>
  <si>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</si>
  <si>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</si>
  <si>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</si>
  <si>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</si>
  <si>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</si>
  <si>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</si>
  <si>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</si>
  <si>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</si>
  <si>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</si>
  <si>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</si>
  <si>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</si>
  <si>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</si>
  <si>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</si>
  <si>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</si>
  <si>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</si>
  <si>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</si>
  <si>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</si>
  <si>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</si>
  <si>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</si>
  <si>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</si>
  <si>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</si>
  <si>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</si>
  <si>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</si>
  <si>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</si>
  <si>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</si>
  <si>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</si>
  <si>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</si>
  <si>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</si>
  <si>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</si>
  <si>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</si>
  <si>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</si>
  <si>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</si>
  <si>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</si>
  <si>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</si>
  <si>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</si>
  <si>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</si>
  <si>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</si>
  <si>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</si>
  <si>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</si>
  <si>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</si>
  <si>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</si>
  <si>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</si>
  <si>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</si>
  <si>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</si>
  <si>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</si>
  <si>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</si>
  <si>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</si>
  <si>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</si>
  <si>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</si>
  <si>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</si>
  <si>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</si>
  <si>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</si>
  <si>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</si>
  <si>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</si>
  <si>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</si>
  <si>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</si>
  <si>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</si>
  <si>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</si>
  <si>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</si>
  <si>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</si>
  <si>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</si>
  <si>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</si>
  <si>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</si>
  <si>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</si>
  <si>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</si>
  <si>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</si>
  <si>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</si>
  <si>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</si>
  <si>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</si>
  <si>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</si>
  <si>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</si>
  <si>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</si>
  <si>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</si>
  <si>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</si>
  <si>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</si>
  <si>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</si>
  <si>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</si>
  <si>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</si>
  <si>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</si>
  <si>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</si>
  <si>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</si>
  <si>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</si>
  <si>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</si>
  <si>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</si>
  <si>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</si>
  <si>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</si>
  <si>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</si>
  <si>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</si>
  <si>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</si>
  <si>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</si>
  <si>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</si>
  <si>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</si>
  <si>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</si>
  <si>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</si>
  <si>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</si>
  <si>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</si>
  <si>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</si>
  <si>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</si>
  <si>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</si>
  <si>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</si>
  <si>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</si>
  <si>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</si>
  <si>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</si>
  <si>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</si>
  <si>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</si>
  <si>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</si>
  <si>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</si>
  <si>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</si>
  <si>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</si>
  <si>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</si>
  <si>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</si>
  <si>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</si>
  <si>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</si>
  <si>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</si>
  <si>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</si>
  <si>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</si>
  <si>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</si>
  <si>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</si>
  <si>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</si>
  <si>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</si>
  <si>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</si>
  <si>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</si>
  <si>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</si>
  <si>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</si>
  <si>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</si>
  <si>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</si>
  <si>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</si>
  <si>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</si>
  <si>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</si>
  <si>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</si>
  <si>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</si>
  <si>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</si>
  <si>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</si>
  <si>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</si>
  <si>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</si>
  <si>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</si>
  <si>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</si>
  <si>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</si>
  <si>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</si>
  <si>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</si>
  <si>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</si>
  <si>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</si>
  <si>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</si>
  <si>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</si>
  <si>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</si>
  <si>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</si>
  <si>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</si>
  <si>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</si>
  <si>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</si>
  <si>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</si>
  <si>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</si>
  <si>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</si>
  <si>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</si>
  <si>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</si>
  <si>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</si>
  <si>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</si>
  <si>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</si>
  <si>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</si>
  <si>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</si>
  <si>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</si>
  <si>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</si>
  <si>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</si>
  <si>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</si>
  <si>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</si>
  <si>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</si>
  <si>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</si>
  <si>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</si>
  <si>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</si>
  <si>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</si>
  <si>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</si>
  <si>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</si>
  <si>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</si>
  <si>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</si>
  <si>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</si>
  <si>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</si>
  <si>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</si>
  <si>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</si>
  <si>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</si>
  <si>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</si>
  <si>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</si>
  <si>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</si>
  <si>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</si>
  <si>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</si>
  <si>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</si>
  <si>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</si>
  <si>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</si>
  <si>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</si>
  <si>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</si>
  <si>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</si>
  <si>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</si>
  <si>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</si>
  <si>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</si>
  <si>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</si>
  <si>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</si>
  <si>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</si>
  <si>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</si>
  <si>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</si>
  <si>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06:12</t>
  </si>
  <si>
    <t>Королев В.П.</t>
  </si>
  <si>
    <t>Левый</t>
  </si>
  <si>
    <t>проходим, неровности контуров</t>
  </si>
  <si>
    <t xml:space="preserve">стеноз проксимального  сегмента  30%, пролонгированный стеноз среднего сегмента 50%. Антеградный  кровоток TIMI III. </t>
  </si>
  <si>
    <t xml:space="preserve">гипоплазирован со стенозом проксимального сегмента 80%. Антеградный  кровоток TIMI III.   </t>
  </si>
  <si>
    <t>нестабильный стеноз проксимального сегмента 90%, стеноз среднего сегмента 50%, стенозы дистального сегмента с максимальной степенью стенозирования до 60%. Стеноз устья ВТК1 50%. Антеградный  кровоток   - TMI III.</t>
  </si>
  <si>
    <t>Совместно с д/кардиологом: с учетом клинических данных, ЭКГ и КАГ рекомендована ЧКВ бассейна ОА.</t>
  </si>
  <si>
    <t>100 ml</t>
  </si>
  <si>
    <t>20 ml</t>
  </si>
  <si>
    <t>Устье ствола ЛКА катетеризировано проводниковым катетером Launcher JL  4.0 6Fr. Коронарный проводник sion blue проведён в дистальный сегмент ОА.  В зону  проксимального  сегмента с полным покрытием нестабильного значимого стеноза и покрытием 50% стеноза среднего сегмента  имплантирован DES Resolute Integrity  3,5-38 мм, давлением 12атм. Постдилатация стента на всём протяжении БК NC Аксиома 3.5-15, давлением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</si>
</sst>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8" sqref="M18:N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45382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0.86458333333333337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0.875</v>
      </c>
      <c r="C10" s="55"/>
      <c r="D10" s="96" t="s">
        <v>173</v>
      </c>
      <c r="E10" s="94"/>
      <c r="F10" s="94"/>
      <c r="G10" s="24" t="s">
        <v>153</v>
      </c>
      <c r="H10" s="26"/>
    </row>
    <row r="11" spans="1:8" ht="18" thickTop="1" thickBot="1">
      <c r="A11" s="89" t="s">
        <v>192</v>
      </c>
      <c r="B11" s="90" t="s">
        <v>522</v>
      </c>
      <c r="C11" s="8"/>
      <c r="D11" s="96" t="s">
        <v>170</v>
      </c>
      <c r="E11" s="94"/>
      <c r="F11" s="94"/>
      <c r="G11" s="24" t="s">
        <v>512</v>
      </c>
      <c r="H11" s="26"/>
    </row>
    <row r="12" spans="1:8" ht="16.5" thickTop="1">
      <c r="A12" s="81" t="s">
        <v>8</v>
      </c>
      <c r="B12" s="82">
        <v>23468</v>
      </c>
      <c r="C12" s="12"/>
      <c r="D12" s="96" t="s">
        <v>303</v>
      </c>
      <c r="E12" s="94"/>
      <c r="F12" s="94"/>
      <c r="G12" s="24" t="s">
        <v>260</v>
      </c>
      <c r="H12" s="26"/>
    </row>
    <row r="13" spans="1:8" ht="15.75">
      <c r="A13" s="15" t="s">
        <v>10</v>
      </c>
      <c r="B13" s="30">
        <f>DATEDIF(B12,B8,"y")</f>
        <v>59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9143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521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405</v>
      </c>
      <c r="H16" s="168">
        <v>4790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9.1010000000000009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524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528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K31" sqref="K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45382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0.875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0.89583333333333337</v>
      </c>
      <c r="C14" s="12"/>
      <c r="D14" s="96" t="s">
        <v>173</v>
      </c>
      <c r="E14" s="94"/>
      <c r="F14" s="94"/>
      <c r="G14" s="80" t="str">
        <f>КАГ!G10</f>
        <v>Мелека Е.А.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2.083333333333337E-2</v>
      </c>
      <c r="D15" s="96" t="s">
        <v>170</v>
      </c>
      <c r="E15" s="94"/>
      <c r="F15" s="94"/>
      <c r="G15" s="80" t="str">
        <f>КАГ!G11</f>
        <v>Соболева Ю.А.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Королев В.П.</v>
      </c>
      <c r="C16" s="204">
        <f>LEN(КАГ!B11)</f>
        <v>12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23468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59</v>
      </c>
      <c r="H18" s="39"/>
    </row>
    <row r="19" spans="1:8" ht="14.45" customHeight="1">
      <c r="A19" s="15" t="s">
        <v>12</v>
      </c>
      <c r="B19" s="68">
        <f>КАГ!B14</f>
        <v>9143</v>
      </c>
      <c r="C19" s="69"/>
      <c r="D19" s="69"/>
      <c r="E19" s="69"/>
      <c r="F19" s="69"/>
      <c r="G19" s="169" t="s">
        <v>402</v>
      </c>
      <c r="H19" s="184" t="str">
        <f>КАГ!H15</f>
        <v>06:12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4790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9.1010000000000009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531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530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529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14" sqref="G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45382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Королев В.П.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23468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59</v>
      </c>
    </row>
    <row r="7" spans="1:4">
      <c r="A7" s="38"/>
      <c r="C7" s="102" t="s">
        <v>12</v>
      </c>
      <c r="D7" s="104">
        <f>КАГ!$B$14</f>
        <v>9143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47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45382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329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374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520</v>
      </c>
      <c r="C16" s="137" t="s">
        <v>423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477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16" t="str">
        <f>IFERROR(INDEX(Расходка[Наименование расходного материала],MATCH(Расходка[[#This Row],[№]],Поиск_расходки[Индекс3],0)),"")</f>
        <v>Sion Blue</v>
      </c>
      <c r="U2" s="116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520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1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6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6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6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6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6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6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6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>Nitrex 260</v>
      </c>
      <c r="X13" s="116" t="str">
        <f>IFERROR(INDEX(Расходка[Наименование расходного материала],MATCH(Расходка[[#This Row],[№]],Поиск_расходки[Индекс7],0)),"")</f>
        <v>Nitrex 260</v>
      </c>
      <c r="Y13" s="116" t="str">
        <f>IFERROR(INDEX(Расходка[Наименование расходного материала],MATCH(Расходка[[#This Row],[№]],Поиск_расходки[Индекс8],0)),"")</f>
        <v>Nitrex 260</v>
      </c>
      <c r="Z13" s="116" t="str">
        <f>IFERROR(INDEX(Расходка[Наименование расходного материала],MATCH(Расходка[[#This Row],[№]],Поиск_расходки[Индекс9],0)),"")</f>
        <v>Nitrex 260</v>
      </c>
      <c r="AA13" s="116" t="str">
        <f>IFERROR(INDEX(Расходка[Наименование расходного материала],MATCH(Расходка[[#This Row],[№]],Поиск_расходки[Индекс10],0)),"")</f>
        <v>Nitrex 260</v>
      </c>
      <c r="AB13" s="116" t="str">
        <f>IFERROR(INDEX(Расходка[Наименование расходного материала],MATCH(Расходка[[#This Row],[№]],Поиск_расходки[Индекс11],0)),"")</f>
        <v>Nitrex 260</v>
      </c>
      <c r="AC13" s="116" t="str">
        <f>IFERROR(INDEX(Расходка[Наименование расходного материала],MATCH(Расходка[[#This Row],[№]],Поиск_расходки[Индекс12],0)),"")</f>
        <v>Nitrex 260</v>
      </c>
      <c r="AD13" s="116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>RadiFocus</v>
      </c>
      <c r="X14" s="116" t="str">
        <f>IFERROR(INDEX(Расходка[Наименование расходного материала],MATCH(Расходка[[#This Row],[№]],Поиск_расходки[Индекс7],0)),"")</f>
        <v>RadiFocus</v>
      </c>
      <c r="Y14" s="116" t="str">
        <f>IFERROR(INDEX(Расходка[Наименование расходного материала],MATCH(Расходка[[#This Row],[№]],Поиск_расходки[Индекс8],0)),"")</f>
        <v>RadiFocus</v>
      </c>
      <c r="Z14" s="116" t="str">
        <f>IFERROR(INDEX(Расходка[Наименование расходного материала],MATCH(Расходка[[#This Row],[№]],Поиск_расходки[Индекс9],0)),"")</f>
        <v>RadiFocus</v>
      </c>
      <c r="AA14" s="116" t="str">
        <f>IFERROR(INDEX(Расходка[Наименование расходного материала],MATCH(Расходка[[#This Row],[№]],Поиск_расходки[Индекс10],0)),"")</f>
        <v>RadiFocus</v>
      </c>
      <c r="AB14" s="116" t="str">
        <f>IFERROR(INDEX(Расходка[Наименование расходного материала],MATCH(Расходка[[#This Row],[№]],Поиск_расходки[Индекс11],0)),"")</f>
        <v>RadiFocus</v>
      </c>
      <c r="AC14" s="116" t="str">
        <f>IFERROR(INDEX(Расходка[Наименование расходного материала],MATCH(Расходка[[#This Row],[№]],Поиск_расходки[Индекс12],0)),"")</f>
        <v>RadiFocus</v>
      </c>
      <c r="AD14" s="116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333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>BasixCOMPAK</v>
      </c>
      <c r="X15" s="116" t="str">
        <f>IFERROR(INDEX(Расходка[Наименование расходного материала],MATCH(Расходка[[#This Row],[№]],Поиск_расходки[Индекс7],0)),"")</f>
        <v>BasixCOMPAK</v>
      </c>
      <c r="Y15" s="116" t="str">
        <f>IFERROR(INDEX(Расходка[Наименование расходного материала],MATCH(Расходка[[#This Row],[№]],Поиск_расходки[Индекс8],0)),"")</f>
        <v>BasixCOMPAK</v>
      </c>
      <c r="Z15" s="116" t="str">
        <f>IFERROR(INDEX(Расходка[Наименование расходного материала],MATCH(Расходка[[#This Row],[№]],Поиск_расходки[Индекс9],0)),"")</f>
        <v>BasixCOMPAK</v>
      </c>
      <c r="AA15" s="116" t="str">
        <f>IFERROR(INDEX(Расходка[Наименование расходного материала],MATCH(Расходка[[#This Row],[№]],Поиск_расходки[Индекс10],0)),"")</f>
        <v>BasixCOMPAK</v>
      </c>
      <c r="AB15" s="116" t="str">
        <f>IFERROR(INDEX(Расходка[Наименование расходного материала],MATCH(Расходка[[#This Row],[№]],Поиск_расходки[Индекс11],0)),"")</f>
        <v>BasixCOMPAK</v>
      </c>
      <c r="AC15" s="116" t="str">
        <f>IFERROR(INDEX(Расходка[Наименование расходного материала],MATCH(Расходка[[#This Row],[№]],Поиск_расходки[Индекс12],0)),"")</f>
        <v>BasixCOMPAK</v>
      </c>
      <c r="AD15" s="116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>BasixTOUCH</v>
      </c>
      <c r="X16" s="116" t="str">
        <f>IFERROR(INDEX(Расходка[Наименование расходного материала],MATCH(Расходка[[#This Row],[№]],Поиск_расходки[Индекс7],0)),"")</f>
        <v>BasixTOUCH</v>
      </c>
      <c r="Y16" s="116" t="str">
        <f>IFERROR(INDEX(Расходка[Наименование расходного материала],MATCH(Расходка[[#This Row],[№]],Поиск_расходки[Индекс8],0)),"")</f>
        <v>BasixTOUCH</v>
      </c>
      <c r="Z16" s="116" t="str">
        <f>IFERROR(INDEX(Расходка[Наименование расходного материала],MATCH(Расходка[[#This Row],[№]],Поиск_расходки[Индекс9],0)),"")</f>
        <v>BasixTOUCH</v>
      </c>
      <c r="AA16" s="116" t="str">
        <f>IFERROR(INDEX(Расходка[Наименование расходного материала],MATCH(Расходка[[#This Row],[№]],Поиск_расходки[Индекс10],0)),"")</f>
        <v>BasixTOUCH</v>
      </c>
      <c r="AB16" s="116" t="str">
        <f>IFERROR(INDEX(Расходка[Наименование расходного материала],MATCH(Расходка[[#This Row],[№]],Поиск_расходки[Индекс11],0)),"")</f>
        <v>BasixTOUCH</v>
      </c>
      <c r="AC16" s="116" t="str">
        <f>IFERROR(INDEX(Расходка[Наименование расходного материала],MATCH(Расходка[[#This Row],[№]],Поиск_расходки[Индекс12],0)),"")</f>
        <v>BasixTOUCH</v>
      </c>
      <c r="AD16" s="116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>Dolphin</v>
      </c>
      <c r="X17" s="116" t="str">
        <f>IFERROR(INDEX(Расходка[Наименование расходного материала],MATCH(Расходка[[#This Row],[№]],Поиск_расходки[Индекс7],0)),"")</f>
        <v>Dolphin</v>
      </c>
      <c r="Y17" s="116" t="str">
        <f>IFERROR(INDEX(Расходка[Наименование расходного материала],MATCH(Расходка[[#This Row],[№]],Поиск_расходки[Индекс8],0)),"")</f>
        <v>Dolphin</v>
      </c>
      <c r="Z17" s="116" t="str">
        <f>IFERROR(INDEX(Расходка[Наименование расходного материала],MATCH(Расходка[[#This Row],[№]],Поиск_расходки[Индекс9],0)),"")</f>
        <v>Dolphin</v>
      </c>
      <c r="AA17" s="116" t="str">
        <f>IFERROR(INDEX(Расходка[Наименование расходного материала],MATCH(Расходка[[#This Row],[№]],Поиск_расходки[Индекс10],0)),"")</f>
        <v>Dolphin</v>
      </c>
      <c r="AB17" s="116" t="str">
        <f>IFERROR(INDEX(Расходка[Наименование расходного материала],MATCH(Расходка[[#This Row],[№]],Поиск_расходки[Индекс11],0)),"")</f>
        <v>Dolphin</v>
      </c>
      <c r="AC17" s="116" t="str">
        <f>IFERROR(INDEX(Расходка[Наименование расходного материала],MATCH(Расходка[[#This Row],[№]],Поиск_расходки[Индекс12],0)),"")</f>
        <v>Dolphin</v>
      </c>
      <c r="AD17" s="116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378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>Lepu Medical</v>
      </c>
      <c r="X18" s="116" t="str">
        <f>IFERROR(INDEX(Расходка[Наименование расходного материала],MATCH(Расходка[[#This Row],[№]],Поиск_расходки[Индекс7],0)),"")</f>
        <v>Lepu Medical</v>
      </c>
      <c r="Y18" s="116" t="str">
        <f>IFERROR(INDEX(Расходка[Наименование расходного материала],MATCH(Расходка[[#This Row],[№]],Поиск_расходки[Индекс8],0)),"")</f>
        <v>Lepu Medical</v>
      </c>
      <c r="Z18" s="116" t="str">
        <f>IFERROR(INDEX(Расходка[Наименование расходного материала],MATCH(Расходка[[#This Row],[№]],Поиск_расходки[Индекс9],0)),"")</f>
        <v>Lepu Medical</v>
      </c>
      <c r="AA18" s="116" t="str">
        <f>IFERROR(INDEX(Расходка[Наименование расходного материала],MATCH(Расходка[[#This Row],[№]],Поиск_расходки[Индекс10],0)),"")</f>
        <v>Lepu Medical</v>
      </c>
      <c r="AB18" s="116" t="str">
        <f>IFERROR(INDEX(Расходка[Наименование расходного материала],MATCH(Расходка[[#This Row],[№]],Поиск_расходки[Индекс11],0)),"")</f>
        <v>Lepu Medical</v>
      </c>
      <c r="AC18" s="116" t="str">
        <f>IFERROR(INDEX(Расходка[Наименование расходного материала],MATCH(Расходка[[#This Row],[№]],Поиск_расходки[Индекс12],0)),"")</f>
        <v>Lepu Medical</v>
      </c>
      <c r="AD18" s="116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306</v>
      </c>
      <c r="C20" t="s">
        <v>509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>Demax</v>
      </c>
      <c r="X20" s="116" t="str">
        <f>IFERROR(INDEX(Расходка[Наименование расходного материала],MATCH(Расходка[[#This Row],[№]],Поиск_расходки[Индекс7],0)),"")</f>
        <v>Demax</v>
      </c>
      <c r="Y20" s="116" t="str">
        <f>IFERROR(INDEX(Расходка[Наименование расходного материала],MATCH(Расходка[[#This Row],[№]],Поиск_расходки[Индекс8],0)),"")</f>
        <v>Demax</v>
      </c>
      <c r="Z20" s="116" t="str">
        <f>IFERROR(INDEX(Расходка[Наименование расходного материала],MATCH(Расходка[[#This Row],[№]],Поиск_расходки[Индекс9],0)),"")</f>
        <v>Demax</v>
      </c>
      <c r="AA20" s="116" t="str">
        <f>IFERROR(INDEX(Расходка[Наименование расходного материала],MATCH(Расходка[[#This Row],[№]],Поиск_расходки[Индекс10],0)),"")</f>
        <v>Demax</v>
      </c>
      <c r="AB20" s="116" t="str">
        <f>IFERROR(INDEX(Расходка[Наименование расходного материала],MATCH(Расходка[[#This Row],[№]],Поиск_расходки[Индекс11],0)),"")</f>
        <v>Demax</v>
      </c>
      <c r="AC20" s="116" t="str">
        <f>IFERROR(INDEX(Расходка[Наименование расходного материала],MATCH(Расходка[[#This Row],[№]],Поиск_расходки[Индекс12],0)),"")</f>
        <v>Demax</v>
      </c>
      <c r="AD20" s="116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>Oscor 7F</v>
      </c>
      <c r="X21" s="116" t="str">
        <f>IFERROR(INDEX(Расходка[Наименование расходного материала],MATCH(Расходка[[#This Row],[№]],Поиск_расходки[Индекс7],0)),"")</f>
        <v>Oscor 7F</v>
      </c>
      <c r="Y21" s="116" t="str">
        <f>IFERROR(INDEX(Расходка[Наименование расходного материала],MATCH(Расходка[[#This Row],[№]],Поиск_расходки[Индекс8],0)),"")</f>
        <v>Oscor 7F</v>
      </c>
      <c r="Z21" s="116" t="str">
        <f>IFERROR(INDEX(Расходка[Наименование расходного материала],MATCH(Расходка[[#This Row],[№]],Поиск_расходки[Индекс9],0)),"")</f>
        <v>Oscor 7F</v>
      </c>
      <c r="AA21" s="116" t="str">
        <f>IFERROR(INDEX(Расходка[Наименование расходного материала],MATCH(Расходка[[#This Row],[№]],Поиск_расходки[Индекс10],0)),"")</f>
        <v>Oscor 7F</v>
      </c>
      <c r="AB21" s="116" t="str">
        <f>IFERROR(INDEX(Расходка[Наименование расходного материала],MATCH(Расходка[[#This Row],[№]],Поиск_расходки[Индекс11],0)),"")</f>
        <v>Oscor 7F</v>
      </c>
      <c r="AC21" s="116" t="str">
        <f>IFERROR(INDEX(Расходка[Наименование расходного материала],MATCH(Расходка[[#This Row],[№]],Поиск_расходки[Индекс12],0)),"")</f>
        <v>Oscor 7F</v>
      </c>
      <c r="AD21" s="116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513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515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426</v>
      </c>
    </row>
    <row r="24" spans="1:35">
      <c r="A24">
        <v>23</v>
      </c>
      <c r="B24" t="s">
        <v>306</v>
      </c>
      <c r="C24" s="1" t="s">
        <v>306</v>
      </c>
      <c r="E24" s="117">
        <f>IF(ISNUMBER(SEARCH('Карта учёта'!$B$13,Расходка[[#This Row],[Наименование расходного материала]])),MAX($E$1:E23)+1,0)</f>
        <v>1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322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343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315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>Fielder</v>
      </c>
      <c r="X27" s="116" t="str">
        <f>IFERROR(INDEX(Расходка[Наименование расходного материала],MATCH(Расходка[[#This Row],[№]],Поиск_расходки[Индекс7],0)),"")</f>
        <v>Fielder</v>
      </c>
      <c r="Y27" s="116" t="str">
        <f>IFERROR(INDEX(Расходка[Наименование расходного материала],MATCH(Расходка[[#This Row],[№]],Поиск_расходки[Индекс8],0)),"")</f>
        <v>Fielder</v>
      </c>
      <c r="Z27" s="116" t="str">
        <f>IFERROR(INDEX(Расходка[Наименование расходного материала],MATCH(Расходка[[#This Row],[№]],Поиск_расходки[Индекс9],0)),"")</f>
        <v>Fielder</v>
      </c>
      <c r="AA27" s="116" t="str">
        <f>IFERROR(INDEX(Расходка[Наименование расходного материала],MATCH(Расходка[[#This Row],[№]],Поиск_расходки[Индекс10],0)),"")</f>
        <v>Fielder</v>
      </c>
      <c r="AB27" s="116" t="str">
        <f>IFERROR(INDEX(Расходка[Наименование расходного материала],MATCH(Расходка[[#This Row],[№]],Поиск_расходки[Индекс11],0)),"")</f>
        <v>Fielder</v>
      </c>
      <c r="AC27" s="116" t="str">
        <f>IFERROR(INDEX(Расходка[Наименование расходного материала],MATCH(Расходка[[#This Row],[№]],Поиск_расходки[Индекс12],0)),"")</f>
        <v>Fielder</v>
      </c>
      <c r="AD27" s="116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>Fielder XT-A</v>
      </c>
      <c r="X28" s="116" t="str">
        <f>IFERROR(INDEX(Расходка[Наименование расходного материала],MATCH(Расходка[[#This Row],[№]],Поиск_расходки[Индекс7],0)),"")</f>
        <v>Fielder XT-A</v>
      </c>
      <c r="Y28" s="116" t="str">
        <f>IFERROR(INDEX(Расходка[Наименование расходного материала],MATCH(Расходка[[#This Row],[№]],Поиск_расходки[Индекс8],0)),"")</f>
        <v>Fielder XT-A</v>
      </c>
      <c r="Z28" s="116" t="str">
        <f>IFERROR(INDEX(Расходка[Наименование расходного материала],MATCH(Расходка[[#This Row],[№]],Поиск_расходки[Индекс9],0)),"")</f>
        <v>Fielder XT-A</v>
      </c>
      <c r="AA28" s="116" t="str">
        <f>IFERROR(INDEX(Расходка[Наименование расходного материала],MATCH(Расходка[[#This Row],[№]],Поиск_расходки[Индекс10],0)),"")</f>
        <v>Fielder XT-A</v>
      </c>
      <c r="AB28" s="116" t="str">
        <f>IFERROR(INDEX(Расходка[Наименование расходного материала],MATCH(Расходка[[#This Row],[№]],Поиск_расходки[Индекс11],0)),"")</f>
        <v>Fielder XT-A</v>
      </c>
      <c r="AC28" s="116" t="str">
        <f>IFERROR(INDEX(Расходка[Наименование расходного материала],MATCH(Расходка[[#This Row],[№]],Поиск_расходки[Индекс12],0)),"")</f>
        <v>Fielder XT-A</v>
      </c>
      <c r="AD28" s="116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376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>Fielder XT-R</v>
      </c>
      <c r="X29" s="116" t="str">
        <f>IFERROR(INDEX(Расходка[Наименование расходного материала],MATCH(Расходка[[#This Row],[№]],Поиск_расходки[Индекс7],0)),"")</f>
        <v>Fielder XT-R</v>
      </c>
      <c r="Y29" s="116" t="str">
        <f>IFERROR(INDEX(Расходка[Наименование расходного материала],MATCH(Расходка[[#This Row],[№]],Поиск_расходки[Индекс8],0)),"")</f>
        <v>Fielder XT-R</v>
      </c>
      <c r="Z29" s="116" t="str">
        <f>IFERROR(INDEX(Расходка[Наименование расходного материала],MATCH(Расходка[[#This Row],[№]],Поиск_расходки[Индекс9],0)),"")</f>
        <v>Fielder XT-R</v>
      </c>
      <c r="AA29" s="116" t="str">
        <f>IFERROR(INDEX(Расходка[Наименование расходного материала],MATCH(Расходка[[#This Row],[№]],Поиск_расходки[Индекс10],0)),"")</f>
        <v>Fielder XT-R</v>
      </c>
      <c r="AB29" s="116" t="str">
        <f>IFERROR(INDEX(Расходка[Наименование расходного материала],MATCH(Расходка[[#This Row],[№]],Поиск_расходки[Индекс11],0)),"")</f>
        <v>Fielder XT-R</v>
      </c>
      <c r="AC29" s="116" t="str">
        <f>IFERROR(INDEX(Расходка[Наименование расходного материала],MATCH(Расходка[[#This Row],[№]],Поиск_расходки[Индекс12],0)),"")</f>
        <v>Fielder XT-R</v>
      </c>
      <c r="AD29" s="116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t="s">
        <v>517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518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519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s="1" t="s">
        <v>323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>Intuition</v>
      </c>
      <c r="X33" s="116" t="str">
        <f>IFERROR(INDEX(Расходка[Наименование расходного материала],MATCH(Расходка[[#This Row],[№]],Поиск_расходки[Индекс7],0)),"")</f>
        <v>Intuition</v>
      </c>
      <c r="Y33" s="116" t="str">
        <f>IFERROR(INDEX(Расходка[Наименование расходного материала],MATCH(Расходка[[#This Row],[№]],Поиск_расходки[Индекс8],0)),"")</f>
        <v>Intuition</v>
      </c>
      <c r="Z33" s="116" t="str">
        <f>IFERROR(INDEX(Расходка[Наименование расходного материала],MATCH(Расходка[[#This Row],[№]],Поиск_расходки[Индекс9],0)),"")</f>
        <v>Intuition</v>
      </c>
      <c r="AA33" s="116" t="str">
        <f>IFERROR(INDEX(Расходка[Наименование расходного материала],MATCH(Расходка[[#This Row],[№]],Поиск_расходки[Индекс10],0)),"")</f>
        <v>Intuition</v>
      </c>
      <c r="AB33" s="116" t="str">
        <f>IFERROR(INDEX(Расходка[Наименование расходного материала],MATCH(Расходка[[#This Row],[№]],Поиск_расходки[Индекс11],0)),"")</f>
        <v>Intuition</v>
      </c>
      <c r="AC33" s="116" t="str">
        <f>IFERROR(INDEX(Расходка[Наименование расходного материала],MATCH(Расходка[[#This Row],[№]],Поиск_расходки[Индекс12],0)),"")</f>
        <v>Intuition</v>
      </c>
      <c r="AD33" s="116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319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320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321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t="s">
        <v>317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>Rinato</v>
      </c>
      <c r="X37" s="116" t="str">
        <f>IFERROR(INDEX(Расходка[Наименование расходного материала],MATCH(Расходка[[#This Row],[№]],Поиск_расходки[Индекс7],0)),"")</f>
        <v>Rinato</v>
      </c>
      <c r="Y37" s="116" t="str">
        <f>IFERROR(INDEX(Расходка[Наименование расходного материала],MATCH(Расходка[[#This Row],[№]],Поиск_расходки[Индекс8],0)),"")</f>
        <v>Rinato</v>
      </c>
      <c r="Z37" s="116" t="str">
        <f>IFERROR(INDEX(Расходка[Наименование расходного материала],MATCH(Расходка[[#This Row],[№]],Поиск_расходки[Индекс9],0)),"")</f>
        <v>Rinato</v>
      </c>
      <c r="AA37" s="116" t="str">
        <f>IFERROR(INDEX(Расходка[Наименование расходного материала],MATCH(Расходка[[#This Row],[№]],Поиск_расходки[Индекс10],0)),"")</f>
        <v>Rinato</v>
      </c>
      <c r="AB37" s="116" t="str">
        <f>IFERROR(INDEX(Расходка[Наименование расходного материала],MATCH(Расходка[[#This Row],[№]],Поиск_расходки[Индекс11],0)),"")</f>
        <v>Rinato</v>
      </c>
      <c r="AC37" s="116" t="str">
        <f>IFERROR(INDEX(Расходка[Наименование расходного материала],MATCH(Расходка[[#This Row],[№]],Поиск_расходки[Индекс12],0)),"")</f>
        <v>Rinato</v>
      </c>
      <c r="AD37" s="116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354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361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s="1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316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>Sion</v>
      </c>
      <c r="X41" s="116" t="str">
        <f>IFERROR(INDEX(Расходка[Наименование расходного материала],MATCH(Расходка[[#This Row],[№]],Поиск_расходки[Индекс7],0)),"")</f>
        <v>Sion</v>
      </c>
      <c r="Y41" s="116" t="str">
        <f>IFERROR(INDEX(Расходка[Наименование расходного материала],MATCH(Расходка[[#This Row],[№]],Поиск_расходки[Индекс8],0)),"")</f>
        <v>Sion</v>
      </c>
      <c r="Z41" s="116" t="str">
        <f>IFERROR(INDEX(Расходка[Наименование расходного материала],MATCH(Расходка[[#This Row],[№]],Поиск_расходки[Индекс9],0)),"")</f>
        <v>Sion</v>
      </c>
      <c r="AA41" s="116" t="str">
        <f>IFERROR(INDEX(Расходка[Наименование расходного материала],MATCH(Расходка[[#This Row],[№]],Поиск_расходки[Индекс10],0)),"")</f>
        <v>Sion</v>
      </c>
      <c r="AB41" s="116" t="str">
        <f>IFERROR(INDEX(Расходка[Наименование расходного материала],MATCH(Расходка[[#This Row],[№]],Поиск_расходки[Индекс11],0)),"")</f>
        <v>Sion</v>
      </c>
      <c r="AC41" s="116" t="str">
        <f>IFERROR(INDEX(Расходка[Наименование расходного материала],MATCH(Расходка[[#This Row],[№]],Поиск_расходки[Индекс12],0)),"")</f>
        <v>Sion</v>
      </c>
      <c r="AD41" s="116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t="s">
        <v>380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>Sion Black</v>
      </c>
      <c r="X42" s="116" t="str">
        <f>IFERROR(INDEX(Расходка[Наименование расходного материала],MATCH(Расходка[[#This Row],[№]],Поиск_расходки[Индекс7],0)),"")</f>
        <v>Sion Black</v>
      </c>
      <c r="Y42" s="116" t="str">
        <f>IFERROR(INDEX(Расходка[Наименование расходного материала],MATCH(Расходка[[#This Row],[№]],Поиск_расходки[Индекс8],0)),"")</f>
        <v>Sion Black</v>
      </c>
      <c r="Z42" s="116" t="str">
        <f>IFERROR(INDEX(Расходка[Наименование расходного материала],MATCH(Расходка[[#This Row],[№]],Поиск_расходки[Индекс9],0)),"")</f>
        <v>Sion Black</v>
      </c>
      <c r="AA42" s="116" t="str">
        <f>IFERROR(INDEX(Расходка[Наименование расходного материала],MATCH(Расходка[[#This Row],[№]],Поиск_расходки[Индекс10],0)),"")</f>
        <v>Sion Black</v>
      </c>
      <c r="AB42" s="116" t="str">
        <f>IFERROR(INDEX(Расходка[Наименование расходного материала],MATCH(Расходка[[#This Row],[№]],Поиск_расходки[Индекс11],0)),"")</f>
        <v>Sion Black</v>
      </c>
      <c r="AC42" s="116" t="str">
        <f>IFERROR(INDEX(Расходка[Наименование расходного материала],MATCH(Расходка[[#This Row],[№]],Поиск_расходки[Индекс12],0)),"")</f>
        <v>Sion Black</v>
      </c>
      <c r="AD42" s="116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s="1" t="s">
        <v>374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1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>Sion Blue</v>
      </c>
      <c r="X43" s="116" t="str">
        <f>IFERROR(INDEX(Расходка[Наименование расходного материала],MATCH(Расходка[[#This Row],[№]],Поиск_расходки[Индекс7],0)),"")</f>
        <v>Sion Blue</v>
      </c>
      <c r="Y43" s="116" t="str">
        <f>IFERROR(INDEX(Расходка[Наименование расходного материала],MATCH(Расходка[[#This Row],[№]],Поиск_расходки[Индекс8],0)),"")</f>
        <v>Sion Blue</v>
      </c>
      <c r="Z43" s="116" t="str">
        <f>IFERROR(INDEX(Расходка[Наименование расходного материала],MATCH(Расходка[[#This Row],[№]],Поиск_расходки[Индекс9],0)),"")</f>
        <v>Sion Blue</v>
      </c>
      <c r="AA43" s="116" t="str">
        <f>IFERROR(INDEX(Расходка[Наименование расходного материала],MATCH(Расходка[[#This Row],[№]],Поиск_расходки[Индекс10],0)),"")</f>
        <v>Sion Blue</v>
      </c>
      <c r="AB43" s="116" t="str">
        <f>IFERROR(INDEX(Расходка[Наименование расходного материала],MATCH(Расходка[[#This Row],[№]],Поиск_расходки[Индекс11],0)),"")</f>
        <v>Sion Blue</v>
      </c>
      <c r="AC43" s="116" t="str">
        <f>IFERROR(INDEX(Расходка[Наименование расходного материала],MATCH(Расходка[[#This Row],[№]],Поиск_расходки[Индекс12],0)),"")</f>
        <v>Sion Blue</v>
      </c>
      <c r="AD43" s="116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318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>Thunder</v>
      </c>
      <c r="X44" s="116" t="str">
        <f>IFERROR(INDEX(Расходка[Наименование расходного материала],MATCH(Расходка[[#This Row],[№]],Поиск_расходки[Индекс7],0)),"")</f>
        <v>Thunder</v>
      </c>
      <c r="Y44" s="116" t="str">
        <f>IFERROR(INDEX(Расходка[Наименование расходного материала],MATCH(Расходка[[#This Row],[№]],Поиск_расходки[Индекс8],0)),"")</f>
        <v>Thunder</v>
      </c>
      <c r="Z44" s="116" t="str">
        <f>IFERROR(INDEX(Расходка[Наименование расходного материала],MATCH(Расходка[[#This Row],[№]],Поиск_расходки[Индекс9],0)),"")</f>
        <v>Thunder</v>
      </c>
      <c r="AA44" s="116" t="str">
        <f>IFERROR(INDEX(Расходка[Наименование расходного материала],MATCH(Расходка[[#This Row],[№]],Поиск_расходки[Индекс10],0)),"")</f>
        <v>Thunder</v>
      </c>
      <c r="AB44" s="116" t="str">
        <f>IFERROR(INDEX(Расходка[Наименование расходного материала],MATCH(Расходка[[#This Row],[№]],Поиск_расходки[Индекс11],0)),"")</f>
        <v>Thunder</v>
      </c>
      <c r="AC44" s="116" t="str">
        <f>IFERROR(INDEX(Расходка[Наименование расходного материала],MATCH(Расходка[[#This Row],[№]],Поиск_расходки[Индекс12],0)),"")</f>
        <v>Thunder</v>
      </c>
      <c r="AD44" s="116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362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>Whisper MS</v>
      </c>
      <c r="X45" s="116" t="str">
        <f>IFERROR(INDEX(Расходка[Наименование расходного материала],MATCH(Расходка[[#This Row],[№]],Поиск_расходки[Индекс7],0)),"")</f>
        <v>Whisper MS</v>
      </c>
      <c r="Y45" s="116" t="str">
        <f>IFERROR(INDEX(Расходка[Наименование расходного материала],MATCH(Расходка[[#This Row],[№]],Поиск_расходки[Индекс8],0)),"")</f>
        <v>Whisper MS</v>
      </c>
      <c r="Z45" s="116" t="str">
        <f>IFERROR(INDEX(Расходка[Наименование расходного материала],MATCH(Расходка[[#This Row],[№]],Поиск_расходки[Индекс9],0)),"")</f>
        <v>Whisper MS</v>
      </c>
      <c r="AA45" s="116" t="str">
        <f>IFERROR(INDEX(Расходка[Наименование расходного материала],MATCH(Расходка[[#This Row],[№]],Поиск_расходки[Индекс10],0)),"")</f>
        <v>Whisper MS</v>
      </c>
      <c r="AB45" s="116" t="str">
        <f>IFERROR(INDEX(Расходка[Наименование расходного материала],MATCH(Расходка[[#This Row],[№]],Поиск_расходки[Индекс11],0)),"")</f>
        <v>Whisper MS</v>
      </c>
      <c r="AC45" s="116" t="str">
        <f>IFERROR(INDEX(Расходка[Наименование расходного материала],MATCH(Расходка[[#This Row],[№]],Поиск_расходки[Индекс12],0)),"")</f>
        <v>Whisper MS</v>
      </c>
      <c r="AD45" s="116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363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>Winn 200T</v>
      </c>
      <c r="X46" s="116" t="str">
        <f>IFERROR(INDEX(Расходка[Наименование расходного материала],MATCH(Расходка[[#This Row],[№]],Поиск_расходки[Индекс7],0)),"")</f>
        <v>Winn 200T</v>
      </c>
      <c r="Y46" s="116" t="str">
        <f>IFERROR(INDEX(Расходка[Наименование расходного материала],MATCH(Расходка[[#This Row],[№]],Поиск_расходки[Индекс8],0)),"")</f>
        <v>Winn 200T</v>
      </c>
      <c r="Z46" s="116" t="str">
        <f>IFERROR(INDEX(Расходка[Наименование расходного материала],MATCH(Расходка[[#This Row],[№]],Поиск_расходки[Индекс9],0)),"")</f>
        <v>Winn 200T</v>
      </c>
      <c r="AA46" s="116" t="str">
        <f>IFERROR(INDEX(Расходка[Наименование расходного материала],MATCH(Расходка[[#This Row],[№]],Поиск_расходки[Индекс10],0)),"")</f>
        <v>Winn 200T</v>
      </c>
      <c r="AB46" s="116" t="str">
        <f>IFERROR(INDEX(Расходка[Наименование расходного материала],MATCH(Расходка[[#This Row],[№]],Поиск_расходки[Индекс11],0)),"")</f>
        <v>Winn 200T</v>
      </c>
      <c r="AC46" s="116" t="str">
        <f>IFERROR(INDEX(Расходка[Наименование расходного материала],MATCH(Расходка[[#This Row],[№]],Поиск_расходки[Индекс12],0)),"")</f>
        <v>Winn 200T</v>
      </c>
      <c r="AD46" s="116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347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516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96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447</v>
      </c>
    </row>
    <row r="50" spans="1:33">
      <c r="A50">
        <v>49</v>
      </c>
      <c r="B50" t="s">
        <v>3</v>
      </c>
      <c r="C50" t="s">
        <v>514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" t="s">
        <v>278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>BMS, Integtity</v>
      </c>
      <c r="X51" s="116" t="str">
        <f>IFERROR(INDEX(Расходка[Наименование расходного материала],MATCH(Расходка[[#This Row],[№]],Поиск_расходки[Индекс7],0)),"")</f>
        <v>BMS, Integtity</v>
      </c>
      <c r="Y51" s="116" t="str">
        <f>IFERROR(INDEX(Расходка[Наименование расходного материала],MATCH(Расходка[[#This Row],[№]],Поиск_расходки[Индекс8],0)),"")</f>
        <v>BMS, Integtity</v>
      </c>
      <c r="Z51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346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>DES, Calipso</v>
      </c>
      <c r="X52" s="116" t="str">
        <f>IFERROR(INDEX(Расходка[Наименование расходного материала],MATCH(Расходка[[#This Row],[№]],Поиск_расходки[Индекс7],0)),"")</f>
        <v>DES, Calipso</v>
      </c>
      <c r="Y52" s="116" t="str">
        <f>IFERROR(INDEX(Расходка[Наименование расходного материала],MATCH(Расходка[[#This Row],[№]],Поиск_расходки[Индекс8],0)),"")</f>
        <v>DES, Calipso</v>
      </c>
      <c r="Z52" s="116" t="str">
        <f>IFERROR(INDEX(Расходка[Наименование расходного материала],MATCH(Расходка[[#This Row],[№]],Поиск_расходки[Индекс9],0)),"")</f>
        <v>DES, Calipso</v>
      </c>
      <c r="AA52" s="116" t="str">
        <f>IFERROR(INDEX(Расходка[Наименование расходного материала],MATCH(Расходка[[#This Row],[№]],Поиск_расходки[Индекс10],0)),"")</f>
        <v>DES, Calipso</v>
      </c>
      <c r="AB52" s="116" t="str">
        <f>IFERROR(INDEX(Расходка[Наименование расходного материала],MATCH(Расходка[[#This Row],[№]],Поиск_расходки[Индекс11],0)),"")</f>
        <v>DES, Calipso</v>
      </c>
      <c r="AC52" s="116" t="str">
        <f>IFERROR(INDEX(Расходка[Наименование расходного материала],MATCH(Расходка[[#This Row],[№]],Поиск_расходки[Индекс12],0)),"")</f>
        <v>DES, Calipso</v>
      </c>
      <c r="AD52" s="116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61" t="s">
        <v>345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>DES, NanoMed</v>
      </c>
      <c r="X53" s="116" t="str">
        <f>IFERROR(INDEX(Расходка[Наименование расходного материала],MATCH(Расходка[[#This Row],[№]],Поиск_расходки[Индекс7],0)),"")</f>
        <v>DES, NanoMed</v>
      </c>
      <c r="Y53" s="116" t="str">
        <f>IFERROR(INDEX(Расходка[Наименование расходного материала],MATCH(Расходка[[#This Row],[№]],Поиск_расходки[Индекс8],0)),"")</f>
        <v>DES, NanoMed</v>
      </c>
      <c r="Z53" s="116" t="str">
        <f>IFERROR(INDEX(Расходка[Наименование расходного материала],MATCH(Расходка[[#This Row],[№]],Поиск_расходки[Индекс9],0)),"")</f>
        <v>DES, NanoMed</v>
      </c>
      <c r="AA53" s="116" t="str">
        <f>IFERROR(INDEX(Расходка[Наименование расходного материала],MATCH(Расходка[[#This Row],[№]],Поиск_расходки[Индекс10],0)),"")</f>
        <v>DES, NanoMed</v>
      </c>
      <c r="AB53" s="116" t="str">
        <f>IFERROR(INDEX(Расходка[Наименование расходного материала],MATCH(Расходка[[#This Row],[№]],Поиск_расходки[Индекс11],0)),"")</f>
        <v>DES, NanoMed</v>
      </c>
      <c r="AC53" s="116" t="str">
        <f>IFERROR(INDEX(Расходка[Наименование расходного материала],MATCH(Расходка[[#This Row],[№]],Поиск_расходки[Индекс12],0)),"")</f>
        <v>DES, NanoMed</v>
      </c>
      <c r="AD53" s="116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s="132" t="s">
        <v>324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1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4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t="s">
        <v>358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5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s="165" t="s">
        <v>388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>DES, Firehawk</v>
      </c>
      <c r="X56" s="116" t="str">
        <f>IFERROR(INDEX(Расходка[Наименование расходного материала],MATCH(Расходка[[#This Row],[№]],Поиск_расходки[Индекс7],0)),"")</f>
        <v>DES, Firehawk</v>
      </c>
      <c r="Y56" s="116" t="str">
        <f>IFERROR(INDEX(Расходка[Наименование расходного материала],MATCH(Расходка[[#This Row],[№]],Поиск_расходки[Индекс8],0)),"")</f>
        <v>DES, Firehawk</v>
      </c>
      <c r="Z56" s="116" t="str">
        <f>IFERROR(INDEX(Расходка[Наименование расходного материала],MATCH(Расходка[[#This Row],[№]],Поиск_расходки[Индекс9],0)),"")</f>
        <v>DES, Firehawk</v>
      </c>
      <c r="AA56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454</v>
      </c>
    </row>
    <row r="57" spans="1:33">
      <c r="A57">
        <v>56</v>
      </c>
      <c r="B57" t="s">
        <v>6</v>
      </c>
      <c r="C57" t="s">
        <v>387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7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325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456</v>
      </c>
    </row>
    <row r="59" spans="1:33">
      <c r="A59">
        <v>58</v>
      </c>
      <c r="B59" t="s">
        <v>95</v>
      </c>
      <c r="C59" s="1" t="s">
        <v>344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352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327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328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329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1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330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66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202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2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331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67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341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68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466</v>
      </c>
    </row>
    <row r="70" spans="1:33">
      <c r="A70">
        <v>69</v>
      </c>
      <c r="B70" t="s">
        <v>4</v>
      </c>
      <c r="C70" t="s">
        <v>340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69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467</v>
      </c>
    </row>
    <row r="71" spans="1:33">
      <c r="A71">
        <v>70</v>
      </c>
      <c r="B71" t="s">
        <v>301</v>
      </c>
      <c r="C71" s="1" t="s">
        <v>332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70</v>
      </c>
      <c r="K71" s="201">
        <f>IF(ISNUMBER(SEARCH('Карта учёта'!$B$19,Расходка[[#This Row],[Наименование расходного материала]])),MAX($K$1:K70)+1,0)</f>
        <v>70</v>
      </c>
      <c r="L71" s="201">
        <f>IF(ISNUMBER(SEARCH('Карта учёта'!$B$20,Расходка[[#This Row],[Наименование расходного материала]])),MAX($L$1:L70)+1,0)</f>
        <v>70</v>
      </c>
      <c r="M71" s="201">
        <f>IF(ISNUMBER(SEARCH('Карта учёта'!$B$21,Расходка[[#This Row],[Наименование расходного материала]])),MAX($M$1:M70)+1,0)</f>
        <v>70</v>
      </c>
      <c r="N71" s="201">
        <f>IF(ISNUMBER(SEARCH('Карта учёта'!$B$22,Расходка[[#This Row],[Наименование расходного материала]])),MAX($N$1:N70)+1,0)</f>
        <v>70</v>
      </c>
      <c r="O71" s="201">
        <f>IF(ISNUMBER(SEARCH('Карта учёта'!$B$23,Расходка[[#This Row],[Наименование расходного материала]])),MAX($O$1:O70)+1,0)</f>
        <v>70</v>
      </c>
      <c r="P71" s="201">
        <f>IF(ISNUMBER(SEARCH('Карта учёта'!$B$24,Расходка[[#This Row],[Наименование расходного материала]])),MAX($P$1:P70)+1,0)</f>
        <v>70</v>
      </c>
      <c r="Q71" s="201">
        <f>IF(ISNUMBER(SEARCH('Карта учёта'!$B$25,Расходка[[#This Row],[Наименование расходного материала]])),MAX($Q$1:Q70)+1,0)</f>
        <v>70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2024-03-31T18:47:01Z</cp:lastPrinted>
  <dcterms:created xsi:type="dcterms:W3CDTF">2015-06-05T18:19:34Z</dcterms:created>
  <dcterms:modified xsi:type="dcterms:W3CDTF">2024-03-31T22:24:42Z</dcterms:modified>
</cp:coreProperties>
</file>