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 s="1"/>
  <c r="V51" i="1"/>
  <c r="H68" i="1"/>
  <c r="H69" i="1" s="1"/>
  <c r="H70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41" i="1" l="1"/>
  <c r="V68" i="1"/>
  <c r="V44" i="1"/>
  <c r="V59" i="1"/>
  <c r="S72" i="1"/>
  <c r="F70" i="1"/>
  <c r="S70" i="1" s="1"/>
  <c r="V39" i="1"/>
  <c r="V53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1" i="1"/>
  <c r="S2" i="1"/>
  <c r="S54" i="1"/>
  <c r="S52" i="1"/>
  <c r="S68" i="1"/>
  <c r="S67" i="1"/>
  <c r="S53" i="1"/>
  <c r="S65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9" i="1" l="1"/>
  <c r="S57" i="1"/>
  <c r="S43" i="1"/>
  <c r="S47" i="1"/>
  <c r="S44" i="1"/>
  <c r="S42" i="1"/>
  <c r="S60" i="1"/>
  <c r="S56" i="1"/>
  <c r="S39" i="1"/>
  <c r="S50" i="1"/>
  <c r="S64" i="1"/>
  <c r="S51" i="1"/>
  <c r="S66" i="1"/>
  <c r="S69" i="1"/>
  <c r="S58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5" i="1"/>
  <c r="X27" i="1"/>
  <c r="X34" i="1"/>
  <c r="X11" i="1"/>
  <c r="X14" i="1" l="1"/>
  <c r="X10" i="1"/>
  <c r="X24" i="1"/>
  <c r="X5" i="1"/>
  <c r="X2" i="1"/>
  <c r="X30" i="1"/>
  <c r="X22" i="1"/>
  <c r="X12" i="1"/>
  <c r="X33" i="1"/>
  <c r="X26" i="1"/>
  <c r="X23" i="1"/>
  <c r="X25" i="1"/>
  <c r="X4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G70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<sst xmlns="http://schemas.openxmlformats.org/spreadsheetml/2006/main" count="875" uniqueCount="533">
  <si>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</si>
  <si>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</si>
  <si>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</si>
  <si>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</si>
  <si>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</si>
  <si>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</si>
  <si>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</si>
  <si>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</si>
  <si>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</si>
  <si>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</si>
  <si>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</si>
  <si>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</si>
  <si>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</si>
  <si>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</si>
  <si>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</si>
  <si>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</si>
  <si>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</si>
  <si>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</si>
  <si>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</si>
  <si>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</si>
  <si>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</si>
  <si>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</si>
  <si>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</si>
  <si>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</si>
  <si>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</si>
  <si>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</si>
  <si>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</si>
  <si>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</si>
  <si>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</si>
  <si>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</si>
  <si>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</si>
  <si>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</si>
  <si>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</si>
  <si>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</si>
  <si>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</si>
  <si>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</si>
  <si>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</si>
  <si>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</si>
  <si>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</si>
  <si>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</si>
  <si>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</si>
  <si>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</si>
  <si>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</si>
  <si>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</si>
  <si>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</si>
  <si>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</si>
  <si>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</si>
  <si>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</si>
  <si>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</si>
  <si>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</si>
  <si>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</si>
  <si>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</si>
  <si>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</si>
  <si>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</si>
  <si>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</si>
  <si>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</si>
  <si>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</si>
  <si>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</si>
  <si>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</si>
  <si>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</si>
  <si>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</si>
  <si>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</si>
  <si>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</si>
  <si>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</si>
  <si>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</si>
  <si>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</si>
  <si>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</si>
  <si>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</si>
  <si>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</si>
  <si>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</si>
  <si>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</si>
  <si>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</si>
  <si>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</si>
  <si>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</si>
  <si>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</si>
  <si>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</si>
  <si>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</si>
  <si>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</si>
  <si>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</si>
  <si>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</si>
  <si>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</si>
  <si>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</si>
  <si>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</si>
  <si>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</si>
  <si>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</si>
  <si>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</si>
  <si>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</si>
  <si>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</si>
  <si>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</si>
  <si>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</si>
  <si>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</si>
  <si>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</si>
  <si>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</si>
  <si>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</si>
  <si>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</si>
  <si>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</si>
  <si>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</si>
  <si>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</si>
  <si>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</si>
  <si>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</si>
  <si>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</si>
  <si>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</si>
  <si>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</si>
  <si>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</si>
  <si>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</si>
  <si>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</si>
  <si>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</si>
  <si>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</si>
  <si>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</si>
  <si>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</si>
  <si>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</si>
  <si>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</si>
  <si>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</si>
  <si>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</si>
  <si>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</si>
  <si>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</si>
  <si>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</si>
  <si>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</si>
  <si>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</si>
  <si>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</si>
  <si>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</si>
  <si>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</si>
  <si>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</si>
  <si>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</si>
  <si>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</si>
  <si>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</si>
  <si>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</si>
  <si>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</si>
  <si>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</si>
  <si>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</si>
  <si>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</si>
  <si>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</si>
  <si>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</si>
  <si>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</si>
  <si>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</si>
  <si>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</si>
  <si>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</si>
  <si>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</si>
  <si>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</si>
  <si>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</si>
  <si>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</si>
  <si>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</si>
  <si>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</si>
  <si>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</si>
  <si>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</si>
  <si>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</si>
  <si>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</si>
  <si>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</si>
  <si>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</si>
  <si>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</si>
  <si>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</si>
  <si>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</si>
  <si>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</si>
  <si>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</si>
  <si>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</si>
  <si>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</si>
  <si>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</si>
  <si>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</si>
  <si>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</si>
  <si>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</si>
  <si>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</si>
  <si>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</si>
  <si>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</si>
  <si>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</si>
  <si>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</si>
  <si>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</si>
  <si>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</si>
  <si>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</si>
  <si>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</si>
  <si>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</si>
  <si>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</si>
  <si>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</si>
  <si>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</si>
  <si>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</si>
  <si>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</si>
  <si>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</si>
  <si>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</si>
  <si>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</si>
  <si>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</si>
  <si>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</si>
  <si>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</si>
  <si>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</si>
  <si>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</si>
  <si>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</si>
  <si>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</si>
  <si>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</si>
  <si>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</si>
  <si>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</si>
  <si>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</si>
  <si>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</si>
  <si>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</si>
  <si>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</si>
  <si>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</si>
  <si>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</si>
  <si>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</si>
  <si>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</si>
  <si>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</si>
  <si>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</si>
  <si>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</si>
  <si>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</si>
  <si>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</si>
  <si>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</si>
  <si>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</si>
  <si>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</si>
  <si>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</si>
  <si>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</si>
  <si>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</si>
  <si>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</si>
  <si>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</si>
  <si>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</si>
  <si>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</si>
  <si>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</si>
  <si>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</si>
  <si>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</si>
  <si>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</si>
  <si>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</si>
  <si>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</si>
  <si>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</si>
  <si>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</si>
  <si>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</si>
  <si>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</si>
  <si>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</si>
  <si>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</si>
  <si>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</si>
  <si>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</si>
  <si>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</si>
  <si>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</si>
  <si>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</si>
  <si>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</si>
  <si>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</si>
  <si>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</si>
  <si>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</si>
  <si>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</si>
  <si>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</si>
  <si>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</si>
  <si>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</si>
  <si>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</si>
  <si>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</si>
  <si>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</si>
  <si>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</si>
  <si>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</si>
  <si>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</si>
  <si>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</si>
  <si>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</si>
  <si>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</si>
  <si>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</si>
  <si>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</si>
  <si>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</si>
  <si>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</si>
  <si>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</si>
  <si>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</si>
  <si>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</si>
  <si>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</si>
  <si>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</si>
  <si>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</si>
  <si>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</si>
  <si>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</si>
  <si>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</si>
  <si>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</si>
  <si>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</si>
  <si>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</si>
  <si>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</si>
  <si>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</si>
  <si>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</si>
  <si>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</si>
  <si>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</si>
  <si>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</si>
  <si>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</si>
  <si>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</si>
  <si>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</si>
  <si>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</si>
  <si>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</si>
  <si>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</si>
  <si>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</si>
  <si>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</si>
  <si>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</si>
  <si>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</si>
  <si>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</si>
  <si>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</si>
  <si>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</si>
  <si>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</si>
  <si>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</si>
  <si>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</si>
  <si>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</si>
  <si>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</si>
  <si>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</si>
  <si>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</si>
  <si>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</si>
  <si>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</si>
  <si>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</si>
  <si>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</si>
  <si>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</si>
  <si>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</si>
  <si>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</si>
  <si>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</si>
  <si>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</si>
  <si>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</si>
  <si>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</si>
  <si>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</si>
  <si>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</si>
  <si>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</si>
  <si>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</si>
  <si>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</si>
  <si>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</si>
  <si>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</si>
  <si>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</si>
  <si>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</si>
  <si>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</si>
  <si>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</si>
  <si>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</si>
  <si>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</si>
  <si>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</si>
  <si>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</si>
  <si>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</si>
  <si>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</si>
  <si>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</si>
  <si>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</si>
  <si>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</si>
  <si>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</si>
  <si>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</si>
  <si>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</si>
  <si>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</si>
  <si>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</si>
  <si>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</si>
  <si>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</si>
  <si>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</si>
  <si>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</si>
  <si>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</si>
  <si>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</si>
  <si>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</si>
  <si>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</si>
  <si>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</si>
  <si>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</si>
  <si>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</si>
  <si>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</si>
  <si>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</si>
  <si>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</si>
  <si>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</si>
  <si>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</si>
  <si>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</si>
  <si>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</si>
  <si>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</si>
  <si>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</si>
  <si>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</si>
  <si>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</si>
  <si>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</si>
  <si>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</si>
  <si>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</si>
  <si>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</si>
  <si>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</si>
  <si>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</si>
  <si>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</si>
  <si>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</si>
  <si>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</si>
  <si>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</si>
  <si>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</si>
  <si>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</si>
  <si>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</si>
  <si>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</si>
  <si>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</si>
  <si>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</si>
  <si>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</si>
  <si>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</si>
  <si>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</si>
  <si>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</si>
  <si>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</si>
  <si>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</si>
  <si>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</si>
  <si>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</si>
  <si>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</si>
  <si>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</si>
  <si>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</si>
  <si>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</si>
  <si>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</si>
  <si>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</si>
  <si>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</si>
  <si>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</si>
  <si>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</si>
  <si>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</si>
  <si>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</si>
  <si>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</si>
  <si>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</si>
  <si>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</si>
  <si>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</si>
  <si>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</si>
  <si>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</si>
  <si>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</si>
  <si>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</si>
  <si>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</si>
  <si>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</si>
  <si>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</si>
  <si>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</si>
  <si>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</si>
  <si>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</si>
  <si>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</si>
  <si>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</si>
  <si>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</si>
  <si>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</si>
  <si>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</si>
  <si>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</si>
  <si>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</si>
  <si>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</si>
  <si>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</si>
  <si>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</si>
  <si>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</si>
  <si>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</si>
  <si>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</si>
  <si>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</si>
  <si>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</si>
  <si>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</si>
  <si>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</si>
  <si>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</si>
  <si>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</si>
  <si>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</si>
  <si>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</si>
  <si>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</si>
  <si>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</si>
  <si>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</si>
  <si>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</si>
  <si>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</si>
  <si>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</si>
  <si>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</si>
  <si>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</si>
  <si>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</si>
  <si>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</si>
  <si>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</si>
  <si>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</si>
  <si>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</si>
  <si>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</si>
  <si>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</si>
  <si>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</si>
  <si>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</si>
  <si>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</si>
  <si>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</si>
  <si>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</si>
  <si>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</si>
  <si>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</si>
  <si>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</si>
  <si>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</si>
  <si>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</si>
  <si>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</si>
  <si>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</si>
  <si>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</si>
  <si>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</si>
  <si>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</si>
  <si>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</si>
  <si>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</si>
  <si>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</si>
  <si>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</si>
  <si>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</si>
  <si>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</si>
  <si>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</si>
  <si>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</si>
  <si>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</si>
  <si>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</si>
  <si>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</si>
  <si>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</si>
  <si>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</si>
  <si>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</si>
  <si>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</si>
  <si>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</si>
  <si>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</si>
  <si>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</si>
  <si>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</si>
  <si>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</si>
  <si>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</si>
  <si>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</si>
  <si>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</si>
  <si>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</si>
  <si>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</si>
  <si>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</si>
  <si>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</si>
  <si>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</si>
  <si>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</si>
  <si>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</si>
  <si>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</si>
  <si>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</si>
  <si>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</si>
  <si>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</si>
  <si>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</si>
  <si>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</si>
  <si>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</si>
  <si>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</si>
  <si>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</si>
  <si>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</si>
  <si>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</si>
  <si>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</si>
  <si>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</si>
  <si>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</si>
  <si>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</si>
  <si>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</si>
  <si>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</si>
  <si>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</si>
  <si>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</si>
  <si>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</si>
  <si>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</si>
  <si>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</si>
  <si>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</si>
  <si>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</si>
  <si>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</si>
  <si>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</si>
  <si>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</si>
  <si>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</si>
  <si>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</si>
  <si>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</si>
  <si>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</si>
  <si>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</si>
  <si>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</si>
  <si>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</si>
  <si>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</si>
  <si>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</si>
  <si>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</si>
  <si>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</si>
  <si>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</si>
  <si>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</si>
  <si>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</si>
  <si>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</si>
  <si>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</si>
  <si>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Правый</t>
  </si>
  <si>
    <t>100 ml</t>
  </si>
  <si>
    <t>Свеклина Л.Г.</t>
  </si>
  <si>
    <t>10:30</t>
  </si>
  <si>
    <t>3,0 - 20</t>
  </si>
  <si>
    <t>Angio-Seal™ VIP</t>
  </si>
  <si>
    <t>кальциноз, стеноз дист/3 30%</t>
  </si>
  <si>
    <t xml:space="preserve">кальциноз проксимального сегмента, стенозы проксимального сегмента 40%, окклюзия на уровне среднего сегмента, диффузные изменения на протяжении дистального сегмента 60%, Коллатеральный кровоток не определяется, TIMI 0. </t>
  </si>
  <si>
    <t>неровности проксимального сегмента, диффузный стеноз дистального сегмента 80%, ХТО на уровне проксимального сегмента крупной ВТК. Антеградный  кровоток по ВТК -  TIMI 0. Коллатерали не определяются.</t>
  </si>
  <si>
    <t>неровности контуров проксимального сегмента, диффузные стенотические изменения на протяжении среднего и дистального сегментов до 80%.  Антеградный  кровоток по ВТК -  TIMI III.</t>
  </si>
  <si>
    <t>Совместно с д/кардиологом: с учетом клинических данных, ЭКГ и КАГ рекомендована реваскуляризация бассейна ПНА.</t>
  </si>
  <si>
    <t>150 ml</t>
  </si>
  <si>
    <t xml:space="preserve">Устье ствола ЛКА  катетеризировано проводниковым катетером Launcher EBU 3.5 6Fr. Коронарный проводник fielder  заведён за зону окклюзии в дистальный сегмент.  БК Колибри 2.0-12 выполнена предилатация окклюзирующего стеноза.   В зону среднего сегмента с покрытием остаточного значимого нестабильного стеноза  имплантирован DES Resolute Integrity  2,5-22 мм. Постдилатация зоны нераскрывшегося участка стента (из-за кальциноза) NC БК Колибри 3.0-20, давлением 14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- TIMI I за счёт феномена slow-reflow.  Провести коронарный проводник за зону хронической окклюзии крупной ВТК не удалось. Процедура завершена.  Ангиографический результат не достигнут. Получить адекватный  антеградный кровоток по ПНА  не удалось. Процедура завершена. </t>
  </si>
  <si>
    <t>бедренный</t>
  </si>
  <si>
    <t>М/О ушито Angio-Seal™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</si>
</sst>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7" zoomScaleNormal="100" zoomScaleSheetLayoutView="100" zoomScalePageLayoutView="90" workbookViewId="0">
      <selection activeCell="K24" sqref="K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0.72916666666666663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0.73263888888888884</v>
      </c>
      <c r="C10" s="55"/>
      <c r="D10" s="96" t="s">
        <v>173</v>
      </c>
      <c r="E10" s="94"/>
      <c r="F10" s="94"/>
      <c r="G10" s="24" t="s">
        <v>147</v>
      </c>
      <c r="H10" s="26"/>
    </row>
    <row r="11" spans="1:8" ht="18" thickTop="1" thickBot="1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>
      <c r="A12" s="81" t="s">
        <v>8</v>
      </c>
      <c r="B12" s="82">
        <v>17365</v>
      </c>
      <c r="C12" s="12"/>
      <c r="D12" s="96" t="s">
        <v>303</v>
      </c>
      <c r="E12" s="94"/>
      <c r="F12" s="94"/>
      <c r="G12" s="24" t="s">
        <v>178</v>
      </c>
      <c r="H12" s="26"/>
    </row>
    <row r="13" spans="1:8" ht="15.75">
      <c r="A13" s="15" t="s">
        <v>10</v>
      </c>
      <c r="B13" s="30">
        <f>DATEDIF(B12,B8,"y")</f>
        <v>76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8284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401</v>
      </c>
      <c r="H15" s="173" t="s">
        <v>521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70" t="s">
        <v>404</v>
      </c>
      <c r="H16" s="168">
        <v>6650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390</v>
      </c>
      <c r="H17" s="172">
        <f>H16*0.0019</f>
        <v>12.635</v>
      </c>
    </row>
    <row r="18" spans="1:8" ht="14.45" customHeight="1">
      <c r="A18" s="57" t="s">
        <v>188</v>
      </c>
      <c r="B18" s="87" t="s">
        <v>518</v>
      </c>
      <c r="D18" s="28" t="s">
        <v>210</v>
      </c>
      <c r="E18" s="28"/>
      <c r="F18" s="28"/>
      <c r="G18" s="85" t="s">
        <v>189</v>
      </c>
      <c r="H18" s="86" t="s">
        <v>531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524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528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0" zoomScaleNormal="100" zoomScaleSheetLayoutView="100" zoomScalePageLayoutView="90" workbookViewId="0">
      <selection activeCell="L29" sqref="L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45373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0.73263888888888884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0.77083333333333337</v>
      </c>
      <c r="C14" s="12"/>
      <c r="D14" s="96" t="s">
        <v>173</v>
      </c>
      <c r="E14" s="94"/>
      <c r="F14" s="94"/>
      <c r="G14" s="80" t="str">
        <f>КАГ!G10</f>
        <v>Гайчук В.В.</v>
      </c>
      <c r="H14" s="92" t="str">
        <f>IF(ISBLANK(КАГ!H10),"",КАГ!H10)</f>
        <v/>
      </c>
    </row>
    <row r="15" spans="1:8" ht="16.5" thickBot="1">
      <c r="A15" s="167" t="s">
        <v>389</v>
      </c>
      <c r="B15" s="192">
        <f>IF(B14&lt;B13,B14+1,B14)-B13</f>
        <v>3.8194444444444531E-2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Свеклина Л.Г.</v>
      </c>
      <c r="C16" s="204">
        <f>LEN(КАГ!B11)</f>
        <v>13</v>
      </c>
      <c r="D16" s="96" t="s">
        <v>303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17365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76</v>
      </c>
      <c r="H18" s="39"/>
    </row>
    <row r="19" spans="1:8" ht="14.45" customHeight="1">
      <c r="A19" s="15" t="s">
        <v>12</v>
      </c>
      <c r="B19" s="68">
        <f>КАГ!B14</f>
        <v>8284</v>
      </c>
      <c r="C19" s="69"/>
      <c r="D19" s="69"/>
      <c r="E19" s="69"/>
      <c r="F19" s="69"/>
      <c r="G19" s="169" t="s">
        <v>401</v>
      </c>
      <c r="H19" s="184" t="str">
        <f>КАГ!H15</f>
        <v>10:30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404</v>
      </c>
      <c r="H20" s="185">
        <f>КАГ!H16</f>
        <v>6650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390</v>
      </c>
      <c r="H21" s="172">
        <f>КАГ!H17</f>
        <v>12.635</v>
      </c>
    </row>
    <row r="22" spans="1:8" ht="14.45" customHeight="1">
      <c r="A22" s="57" t="str">
        <f>КАГ!G18</f>
        <v>Доступ:</v>
      </c>
      <c r="B22" s="77" t="str">
        <f>КАГ!H18</f>
        <v>бедренный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0.73888888888888882</v>
      </c>
    </row>
    <row r="23" spans="1:8" ht="14.45" customHeight="1">
      <c r="A23" s="65" t="s">
        <v>393</v>
      </c>
      <c r="B23" s="176" t="s">
        <v>392</v>
      </c>
      <c r="C23" s="166"/>
      <c r="D23" s="166"/>
      <c r="E23" s="166"/>
      <c r="F23" s="166"/>
      <c r="H23" s="39"/>
    </row>
    <row r="24" spans="1:8" ht="14.45" customHeight="1">
      <c r="A24" s="187" t="s">
        <v>391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397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394</v>
      </c>
      <c r="B39" s="70" t="s">
        <v>396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395</v>
      </c>
      <c r="B40" s="182" t="s">
        <v>388</v>
      </c>
      <c r="C40" s="121"/>
      <c r="D40" s="240" t="s">
        <v>402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529</v>
      </c>
      <c r="H50" s="39"/>
    </row>
    <row r="51" spans="1:8">
      <c r="A51" s="65" t="s">
        <v>206</v>
      </c>
      <c r="B51" s="66" t="s">
        <v>532</v>
      </c>
      <c r="G51" s="74" t="str">
        <f>$G$13</f>
        <v>Щербаков А.С.</v>
      </c>
      <c r="H51" s="64"/>
    </row>
    <row r="52" spans="1:8">
      <c r="A52" s="226" t="s">
        <v>372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20" sqref="G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45373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Свеклина Л.Г.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17365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76</v>
      </c>
    </row>
    <row r="7" spans="1:4">
      <c r="A7" s="38"/>
      <c r="C7" s="102" t="s">
        <v>12</v>
      </c>
      <c r="D7" s="104">
        <f>КАГ!$B$14</f>
        <v>8284</v>
      </c>
    </row>
    <row r="8" spans="1:4">
      <c r="A8" s="198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45373</v>
      </c>
    </row>
    <row r="11" spans="1:4">
      <c r="A11" s="27"/>
      <c r="B11" s="113"/>
      <c r="C11" s="113"/>
      <c r="D11" s="114"/>
    </row>
    <row r="12" spans="1:4" ht="18.75" customHeight="1">
      <c r="A12" s="138" t="s">
        <v>335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325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314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376</v>
      </c>
      <c r="C16" s="137" t="s">
        <v>408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400</v>
      </c>
      <c r="C17" s="137" t="s">
        <v>522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323</v>
      </c>
      <c r="C18" s="137" t="s">
        <v>443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58" t="s">
        <v>523</v>
      </c>
      <c r="C19" s="186"/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B1" sqref="B1:B1048576"/>
    </sheetView>
  </sheetViews>
  <sheetFormatPr defaultRowHeight="15" outlineLevelCol="1"/>
  <cols>
    <col min="1" max="1" width="5" customWidth="1"/>
    <col min="2" max="2" width="9.140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356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499</v>
      </c>
      <c r="AP2" s="130"/>
    </row>
    <row r="3" spans="1:42">
      <c r="A3">
        <v>2</v>
      </c>
      <c r="B3" t="s">
        <v>94</v>
      </c>
      <c r="C3" t="s">
        <v>371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492</v>
      </c>
      <c r="AO3" t="s">
        <v>500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505</v>
      </c>
      <c r="AO4" t="s">
        <v>502</v>
      </c>
      <c r="AP4" s="131"/>
    </row>
    <row r="5" spans="1:42">
      <c r="A5">
        <v>4</v>
      </c>
      <c r="B5" t="s">
        <v>5</v>
      </c>
      <c r="C5" t="s">
        <v>312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313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355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1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366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377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368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321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342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314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1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374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2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3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515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516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322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318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316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353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360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359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t="s">
        <v>315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379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s="1" t="s">
        <v>373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317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361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512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BMS, Integtity</v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61" t="s">
        <v>345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Calipso</v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61" t="s">
        <v>344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DES, NanoMed</v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32" t="s">
        <v>323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1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357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s="165" t="s">
        <v>387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DES, Firehawk</v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t="s">
        <v>386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324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454</v>
      </c>
    </row>
    <row r="58" spans="1:33">
      <c r="A58">
        <v>57</v>
      </c>
      <c r="B58" t="s">
        <v>95</v>
      </c>
      <c r="C58" s="1" t="s">
        <v>343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351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325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327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328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334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329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330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0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/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340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0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/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339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0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/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331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1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/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364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369</v>
      </c>
    </row>
    <row r="54" spans="1:2">
      <c r="A54" t="s">
        <v>303</v>
      </c>
      <c r="B54" t="s">
        <v>365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367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2024-03-22T15:51:16Z</cp:lastPrinted>
  <dcterms:created xsi:type="dcterms:W3CDTF">2015-06-05T18:19:34Z</dcterms:created>
  <dcterms:modified xsi:type="dcterms:W3CDTF">2024-03-22T15:55:56Z</dcterms:modified>
</cp:coreProperties>
</file>