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4\ЧКВ ОКС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5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5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C16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1" i="1"/>
  <c r="F72" i="1"/>
  <c r="G71" i="1"/>
  <c r="G72" i="1"/>
  <c r="H71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3" i="1" l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AC56" i="1" l="1"/>
  <c r="P56" i="1"/>
  <c r="P57" i="1" s="1"/>
  <c r="P58" i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3" i="1"/>
  <c r="R74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4" i="1" l="1"/>
  <c r="AB73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5" i="1"/>
  <c r="V2" i="1"/>
  <c r="V50" i="1"/>
  <c r="V41" i="1"/>
  <c r="V47" i="1"/>
  <c r="V62" i="1"/>
  <c r="V54" i="1"/>
  <c r="V42" i="1"/>
  <c r="V49" i="1"/>
  <c r="V45" i="1"/>
  <c r="V46" i="1"/>
  <c r="V58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67" i="1" l="1"/>
  <c r="V61" i="1"/>
  <c r="V56" i="1"/>
  <c r="V40" i="1"/>
  <c r="V53" i="1"/>
  <c r="V52" i="1"/>
  <c r="V39" i="1"/>
  <c r="V63" i="1"/>
  <c r="V59" i="1"/>
  <c r="V48" i="1"/>
  <c r="V60" i="1"/>
  <c r="V43" i="1"/>
  <c r="V64" i="1"/>
  <c r="V51" i="1"/>
  <c r="V66" i="1"/>
  <c r="V73" i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59" i="1" l="1"/>
  <c r="J71" i="1"/>
  <c r="W41" i="1"/>
  <c r="W70" i="1"/>
  <c r="W54" i="1"/>
  <c r="W65" i="1"/>
  <c r="W56" i="1"/>
  <c r="W71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75" i="1" s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W74" i="1" l="1"/>
  <c r="W75" i="1"/>
  <c r="W72" i="1"/>
  <c r="W73" i="1"/>
  <c r="U63" i="1"/>
  <c r="U2" i="1"/>
  <c r="U54" i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M43" i="1"/>
  <c r="L43" i="1"/>
  <c r="F70" i="1" l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" i="1" l="1"/>
  <c r="S75" i="1"/>
  <c r="X69" i="1"/>
  <c r="K71" i="1"/>
  <c r="S57" i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X72" i="1" l="1"/>
  <c r="X75" i="1"/>
  <c r="X74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G62" i="1"/>
  <c r="M51" i="1"/>
  <c r="M52" i="1" s="1"/>
  <c r="M53" i="1" s="1"/>
  <c r="L50" i="1"/>
  <c r="N68" i="1" l="1"/>
  <c r="N69" i="1" s="1"/>
  <c r="G63" i="1"/>
  <c r="G64" i="1" s="1"/>
  <c r="M54" i="1"/>
  <c r="M55" i="1" s="1"/>
  <c r="L51" i="1"/>
  <c r="L52" i="1" s="1"/>
  <c r="L53" i="1" s="1"/>
  <c r="N70" i="1" l="1"/>
  <c r="N71" i="1" s="1"/>
  <c r="G65" i="1"/>
  <c r="M56" i="1"/>
  <c r="M57" i="1" s="1"/>
  <c r="L54" i="1"/>
  <c r="AA74" i="1" l="1"/>
  <c r="AA73" i="1"/>
  <c r="AA67" i="1"/>
  <c r="AA62" i="1"/>
  <c r="AA58" i="1"/>
  <c r="AA29" i="1"/>
  <c r="AA22" i="1"/>
  <c r="AA3" i="1"/>
  <c r="AA16" i="1"/>
  <c r="AA42" i="1"/>
  <c r="AA49" i="1"/>
  <c r="AA24" i="1"/>
  <c r="AA15" i="1"/>
  <c r="AA50" i="1"/>
  <c r="AA28" i="1"/>
  <c r="AA48" i="1"/>
  <c r="AA6" i="1"/>
  <c r="AA9" i="1"/>
  <c r="AA61" i="1"/>
  <c r="AA63" i="1"/>
  <c r="AA53" i="1"/>
  <c r="AA18" i="1"/>
  <c r="AA34" i="1"/>
  <c r="AA12" i="1"/>
  <c r="AA30" i="1"/>
  <c r="AA46" i="1"/>
  <c r="AA43" i="1"/>
  <c r="AA36" i="1"/>
  <c r="AA25" i="1"/>
  <c r="AA41" i="1"/>
  <c r="AA32" i="1"/>
  <c r="AA19" i="1"/>
  <c r="AA10" i="1"/>
  <c r="AA68" i="1"/>
  <c r="AA70" i="1"/>
  <c r="AA60" i="1"/>
  <c r="AA47" i="1"/>
  <c r="AA31" i="1"/>
  <c r="AA5" i="1"/>
  <c r="AA21" i="1"/>
  <c r="AA13" i="1"/>
  <c r="AA17" i="1"/>
  <c r="AA64" i="1"/>
  <c r="AA56" i="1"/>
  <c r="AA14" i="1"/>
  <c r="AA39" i="1"/>
  <c r="AA8" i="1"/>
  <c r="AA20" i="1"/>
  <c r="AA45" i="1"/>
  <c r="AA38" i="1"/>
  <c r="AA54" i="1"/>
  <c r="AA69" i="1"/>
  <c r="AA65" i="1"/>
  <c r="AA57" i="1"/>
  <c r="AA27" i="1"/>
  <c r="AA37" i="1"/>
  <c r="AA23" i="1"/>
  <c r="AA52" i="1"/>
  <c r="AA51" i="1"/>
  <c r="AA33" i="1"/>
  <c r="AA59" i="1"/>
  <c r="AA11" i="1"/>
  <c r="AA26" i="1"/>
  <c r="AA4" i="1"/>
  <c r="AA40" i="1"/>
  <c r="AA35" i="1"/>
  <c r="AA7" i="1"/>
  <c r="AA66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P71" i="1" s="1"/>
  <c r="AC12" i="1" l="1"/>
  <c r="AC69" i="1"/>
  <c r="AC70" i="1"/>
  <c r="AC73" i="1"/>
  <c r="AC74" i="1"/>
  <c r="M70" i="1"/>
  <c r="Z15" i="1"/>
  <c r="Z4" i="1"/>
  <c r="Z27" i="1"/>
  <c r="Z16" i="1"/>
  <c r="Z64" i="1"/>
  <c r="Z60" i="1"/>
  <c r="Z41" i="1"/>
  <c r="Z63" i="1"/>
  <c r="Z10" i="1"/>
  <c r="Z32" i="1"/>
  <c r="Z21" i="1"/>
  <c r="Z51" i="1"/>
  <c r="Z17" i="1"/>
  <c r="Z48" i="1"/>
  <c r="Z14" i="1"/>
  <c r="Z43" i="1"/>
  <c r="Z23" i="1"/>
  <c r="Z67" i="1"/>
  <c r="Z57" i="1"/>
  <c r="Z6" i="1"/>
  <c r="Z65" i="1"/>
  <c r="Z18" i="1"/>
  <c r="Z52" i="1"/>
  <c r="Z56" i="1"/>
  <c r="Z33" i="1"/>
  <c r="Z53" i="1"/>
  <c r="Z39" i="1"/>
  <c r="Z37" i="1"/>
  <c r="Z25" i="1"/>
  <c r="Z36" i="1"/>
  <c r="Z19" i="1"/>
  <c r="Z42" i="1"/>
  <c r="Z13" i="1"/>
  <c r="Z28" i="1"/>
  <c r="Z45" i="1"/>
  <c r="Z24" i="1"/>
  <c r="Z49" i="1"/>
  <c r="Z3" i="1"/>
  <c r="Z66" i="1"/>
  <c r="Z22" i="1"/>
  <c r="Z34" i="1"/>
  <c r="Z62" i="1"/>
  <c r="Z47" i="1"/>
  <c r="Z59" i="1"/>
  <c r="Z5" i="1"/>
  <c r="Z46" i="1"/>
  <c r="Z20" i="1"/>
  <c r="Z61" i="1"/>
  <c r="Z11" i="1"/>
  <c r="Z31" i="1"/>
  <c r="Z38" i="1"/>
  <c r="Z50" i="1"/>
  <c r="Z9" i="1"/>
  <c r="Z7" i="1"/>
  <c r="Z29" i="1"/>
  <c r="Z8" i="1"/>
  <c r="Z26" i="1"/>
  <c r="Z55" i="1"/>
  <c r="AC55" i="1"/>
  <c r="AC44" i="1"/>
  <c r="AC71" i="1"/>
  <c r="AC72" i="1"/>
  <c r="AC54" i="1"/>
  <c r="Z40" i="1" l="1"/>
  <c r="M71" i="1"/>
  <c r="Z30" i="1"/>
  <c r="Z35" i="1"/>
  <c r="Z44" i="1"/>
  <c r="Z74" i="1"/>
  <c r="Z58" i="1"/>
  <c r="Z54" i="1"/>
  <c r="Z68" i="1"/>
  <c r="Z70" i="1"/>
  <c r="Z69" i="1"/>
  <c r="Z73" i="1" l="1"/>
  <c r="Z12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<sst xmlns="http://schemas.openxmlformats.org/spreadsheetml/2006/main" count="878" uniqueCount="533">
  <si>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</si>
  <si>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</si>
  <si>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</si>
  <si>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</si>
  <si>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</si>
  <si>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</si>
  <si>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</si>
  <si>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</si>
  <si>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</si>
  <si>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</si>
  <si>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</si>
  <si>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</si>
  <si>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</si>
  <si>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</si>
  <si>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</si>
  <si>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</si>
  <si>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</si>
  <si>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</si>
  <si>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</si>
  <si>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</si>
  <si>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</si>
  <si>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</si>
  <si>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</si>
  <si>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</si>
  <si>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</si>
  <si>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</si>
  <si>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</si>
  <si>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</si>
  <si>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</si>
  <si>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</si>
  <si>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</si>
  <si>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</si>
  <si>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</si>
  <si>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</si>
  <si>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</si>
  <si>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</si>
  <si>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</si>
  <si>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</si>
  <si>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</si>
  <si>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</si>
  <si>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</si>
  <si>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</si>
  <si>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</si>
  <si>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</si>
  <si>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</si>
  <si>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</si>
  <si>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</si>
  <si>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</si>
  <si>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</si>
  <si>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</si>
  <si>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</si>
  <si>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</si>
  <si>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</si>
  <si>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</si>
  <si>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</si>
  <si>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</si>
  <si>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</si>
  <si>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</si>
  <si>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</si>
  <si>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</si>
  <si>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</si>
  <si>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</si>
  <si>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</si>
  <si>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</si>
  <si>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</si>
  <si>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</si>
  <si>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</si>
  <si>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</si>
  <si>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</si>
  <si>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</si>
  <si>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</si>
  <si>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</si>
  <si>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</si>
  <si>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</si>
  <si>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</si>
  <si>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</si>
  <si>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</si>
  <si>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</si>
  <si>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</si>
  <si>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</si>
  <si>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</si>
  <si>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</si>
  <si>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</si>
  <si>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</si>
  <si>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</si>
  <si>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</si>
  <si>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</si>
  <si>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</si>
  <si>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</si>
  <si>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</si>
  <si>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</si>
  <si>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</si>
  <si>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</si>
  <si>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</si>
  <si>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</si>
  <si>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</si>
  <si>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</si>
  <si>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</si>
  <si>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</si>
  <si>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</si>
  <si>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</si>
  <si>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</si>
  <si>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</si>
  <si>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</si>
  <si>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</si>
  <si>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</si>
  <si>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</si>
  <si>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</si>
  <si>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</si>
  <si>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</si>
  <si>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</si>
  <si>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</si>
  <si>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</si>
  <si>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</si>
  <si>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</si>
  <si>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</si>
  <si>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</si>
  <si>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</si>
  <si>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</si>
  <si>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</si>
  <si>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</si>
  <si>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</si>
  <si>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</si>
  <si>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</si>
  <si>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</si>
  <si>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</si>
  <si>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</si>
  <si>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</si>
  <si>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</si>
  <si>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</si>
  <si>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</si>
  <si>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</si>
  <si>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</si>
  <si>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</si>
  <si>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</si>
  <si>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</si>
  <si>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</si>
  <si>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</si>
  <si>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</si>
  <si>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</si>
  <si>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</si>
  <si>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</si>
  <si>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</si>
  <si>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</si>
  <si>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</si>
  <si>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</si>
  <si>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</si>
  <si>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</si>
  <si>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</si>
  <si>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</si>
  <si>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</si>
  <si>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</si>
  <si>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</si>
  <si>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</si>
  <si>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</si>
  <si>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</si>
  <si>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</si>
  <si>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</si>
  <si>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</si>
  <si>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</si>
  <si>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</si>
  <si>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</si>
  <si>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</si>
  <si>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</si>
  <si>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</si>
  <si>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</si>
  <si>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</si>
  <si>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</si>
  <si>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</si>
  <si>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</si>
  <si>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</si>
  <si>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</si>
  <si>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</si>
  <si>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</si>
  <si>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</si>
  <si>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</si>
  <si>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</si>
  <si>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</si>
  <si>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</si>
  <si>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</si>
  <si>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</si>
  <si>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</si>
  <si>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</si>
  <si>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</si>
  <si>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</si>
  <si>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</si>
  <si>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</si>
  <si>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</si>
  <si>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</si>
  <si>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</si>
  <si>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</si>
  <si>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</si>
  <si>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</si>
  <si>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</si>
  <si>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</si>
  <si>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</si>
  <si>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</si>
  <si>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</si>
  <si>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</si>
  <si>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</si>
  <si>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</si>
  <si>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</si>
  <si>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</si>
  <si>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</si>
  <si>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</si>
  <si>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</si>
  <si>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</si>
  <si>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</si>
  <si>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</si>
  <si>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</si>
  <si>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</si>
  <si>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</si>
  <si>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</si>
  <si>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</si>
  <si>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</si>
  <si>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</si>
  <si>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</si>
  <si>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</si>
  <si>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</si>
  <si>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</si>
  <si>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</si>
  <si>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</si>
  <si>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</si>
  <si>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</si>
  <si>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</si>
  <si>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</si>
  <si>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</si>
  <si>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</si>
  <si>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</si>
  <si>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</si>
  <si>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</si>
  <si>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</si>
  <si>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</si>
  <si>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</si>
  <si>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</si>
  <si>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</si>
  <si>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</si>
  <si>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</si>
  <si>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</si>
  <si>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</si>
  <si>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</si>
  <si>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</si>
  <si>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</si>
  <si>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</si>
  <si>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</si>
  <si>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</si>
  <si>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</si>
  <si>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</si>
  <si>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</si>
  <si>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</si>
  <si>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</si>
  <si>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</si>
  <si>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</si>
  <si>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</si>
  <si>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</si>
  <si>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</si>
  <si>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</si>
  <si>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</si>
  <si>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</si>
  <si>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</si>
  <si>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</si>
  <si>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</si>
  <si>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</si>
  <si>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</si>
  <si>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</si>
  <si>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</si>
  <si>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</si>
  <si>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</si>
  <si>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</si>
  <si>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</si>
  <si>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</si>
  <si>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</si>
  <si>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</si>
  <si>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</si>
  <si>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</si>
  <si>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</si>
  <si>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</si>
  <si>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</si>
  <si>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</si>
  <si>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</si>
  <si>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</si>
  <si>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</si>
  <si>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</si>
  <si>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</si>
  <si>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</si>
  <si>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</si>
  <si>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</si>
  <si>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</si>
  <si>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</si>
  <si>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</si>
  <si>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</si>
  <si>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</si>
  <si>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</si>
  <si>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</si>
  <si>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</si>
  <si>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</si>
  <si>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</si>
  <si>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</si>
  <si>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</si>
  <si>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</si>
  <si>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</si>
  <si>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</si>
  <si>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</si>
  <si>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</si>
  <si>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</si>
  <si>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</si>
  <si>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</si>
  <si>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</si>
  <si>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</si>
  <si>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</si>
  <si>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</si>
  <si>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</si>
  <si>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</si>
  <si>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</si>
  <si>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</si>
  <si>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</si>
  <si>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</si>
  <si>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</si>
  <si>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</si>
  <si>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</si>
  <si>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</si>
  <si>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</si>
  <si>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</si>
  <si>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</si>
  <si>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</si>
  <si>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</si>
  <si>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</si>
  <si>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</si>
  <si>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</si>
  <si>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</si>
  <si>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</si>
  <si>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</si>
  <si>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</si>
  <si>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</si>
  <si>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</si>
  <si>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</si>
  <si>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</si>
  <si>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</si>
  <si>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</si>
  <si>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</si>
  <si>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</si>
  <si>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</si>
  <si>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</si>
  <si>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</si>
  <si>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</si>
  <si>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</si>
  <si>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</si>
  <si>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</si>
  <si>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</si>
  <si>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</si>
  <si>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</si>
  <si>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</si>
  <si>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</si>
  <si>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</si>
  <si>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</si>
  <si>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</si>
  <si>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</si>
  <si>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</si>
  <si>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</si>
  <si>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</si>
  <si>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</si>
  <si>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</si>
  <si>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</si>
  <si>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</si>
  <si>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</si>
  <si>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</si>
  <si>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</si>
  <si>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</si>
  <si>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</si>
  <si>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</si>
  <si>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</si>
  <si>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</si>
  <si>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</si>
  <si>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</si>
  <si>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</si>
  <si>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</si>
  <si>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</si>
  <si>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</si>
  <si>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</si>
  <si>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</si>
  <si>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</si>
  <si>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</si>
  <si>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</si>
  <si>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</si>
  <si>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</si>
  <si>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</si>
  <si>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</si>
  <si>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</si>
  <si>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</si>
  <si>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</si>
  <si>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</si>
  <si>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</si>
  <si>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</si>
  <si>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</si>
  <si>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</si>
  <si>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</si>
  <si>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</si>
  <si>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</si>
  <si>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</si>
  <si>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</si>
  <si>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</si>
  <si>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</si>
  <si>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</si>
  <si>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</si>
  <si>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</si>
  <si>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</si>
  <si>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</si>
  <si>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</si>
  <si>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</si>
  <si>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</si>
  <si>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</si>
  <si>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</si>
  <si>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</si>
  <si>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</si>
  <si>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</si>
  <si>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</si>
  <si>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</si>
  <si>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</si>
  <si>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</si>
  <si>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</si>
  <si>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</si>
  <si>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</si>
  <si>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</si>
  <si>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</si>
  <si>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</si>
  <si>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</si>
  <si>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</si>
  <si>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</si>
  <si>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</si>
  <si>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</si>
  <si>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</si>
  <si>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</si>
  <si>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</si>
  <si>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</si>
  <si>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</si>
  <si>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</si>
  <si>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</si>
  <si>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</si>
  <si>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</si>
  <si>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</si>
  <si>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</si>
  <si>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</si>
  <si>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</si>
  <si>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</si>
  <si>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</si>
  <si>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</si>
  <si>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</si>
  <si>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</si>
  <si>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</si>
  <si>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</si>
  <si>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</si>
  <si>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</si>
  <si>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</si>
  <si>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</si>
  <si>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</si>
  <si>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</si>
  <si>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</si>
  <si>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</si>
  <si>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</si>
  <si>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</si>
  <si>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</si>
  <si>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</si>
  <si>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</si>
  <si>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</si>
  <si>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</si>
  <si>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</si>
  <si>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</si>
  <si>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</si>
  <si>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</si>
  <si>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</si>
  <si>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</si>
  <si>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</si>
  <si>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</si>
  <si>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</si>
  <si>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</si>
  <si>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</si>
  <si>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</si>
  <si>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</si>
  <si>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</si>
  <si>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</si>
  <si>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</si>
  <si>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</si>
  <si>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</si>
  <si>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</si>
  <si>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</si>
  <si>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</si>
  <si>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</si>
  <si>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</si>
  <si>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</si>
  <si>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</si>
  <si>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</si>
  <si>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</si>
  <si>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</si>
  <si>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</si>
  <si>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</si>
  <si>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</si>
  <si>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</si>
  <si>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</si>
  <si>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</si>
  <si>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</si>
  <si>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</si>
  <si>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</si>
  <si>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</si>
  <si>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</si>
  <si>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</si>
  <si>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</si>
  <si>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</si>
  <si>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</si>
  <si>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</si>
  <si>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</si>
  <si>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</si>
  <si>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</si>
  <si>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</si>
  <si>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</si>
  <si>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</si>
  <si>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</si>
  <si>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</si>
  <si>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</si>
  <si>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</si>
  <si>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50 ml</t>
  </si>
  <si>
    <t xml:space="preserve">Сбалансированный </t>
  </si>
  <si>
    <t>30 ml</t>
  </si>
  <si>
    <t>NC АКСИОМА</t>
  </si>
  <si>
    <t>13:42</t>
  </si>
  <si>
    <t>Цицинский В.В.</t>
  </si>
  <si>
    <t>3,25 - 8</t>
  </si>
  <si>
    <t>неровности контуров.</t>
  </si>
  <si>
    <t>пролонгированный стеноз проксимального сегмента 40%, неровности контуров среднего сегмента. TIMI III.</t>
  </si>
  <si>
    <t>стенозы проксимального сегмента 30%, пролонгированный субтотальный стеноз дистального сегмента. Антеградный кровоток TIMI II. (артерия крупная)</t>
  </si>
  <si>
    <t>ХТО на уровне границы проксимального и среднего сегментов. Мостовые коллатерали в средний сегмента. Ретроградный коллатеральный кровоток из ПНА в ЗМЖВ.  Антеградный кровоток TIMI 0.</t>
  </si>
  <si>
    <t>Совместно с д/кардиологом: с учетом клинических данных, ЭКГ и КАГ рекомендована ЧТКА ОА</t>
  </si>
  <si>
    <t>250 ml</t>
  </si>
  <si>
    <t>Устье ствола ЛКА катетеризировано проводниковым катетером Launcher EBU3/5 6Fr. Коронарный проводник sion blue проведен  в дистальный сегмент ОА. БК Колибри 2.5-15 выполнена предилатация субокклюзирующих стенозов дистального сегмента ОА. В зону дистального  сегмента  с полным покрытием остаточных нестабильных стенозов последовательно с оверлаппингом  имплантированы DES Resolute Integrity  2,5-18 мм, давлением 14 атм. и  DES Resolute Integrity  3.0-22 мм, давлением 14  атм. Оптимизация и постдилатация стентов на всём протяжении БК NC Аксиома  3.25-8, давлением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ОА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</si>
</sst>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K40" sqref="K4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45378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0.65972222222222221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0.66666666666666663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1" t="s">
        <v>524</v>
      </c>
      <c r="C11" s="8"/>
      <c r="D11" s="95" t="s">
        <v>170</v>
      </c>
      <c r="E11" s="93"/>
      <c r="F11" s="93"/>
      <c r="G11" s="24" t="s">
        <v>268</v>
      </c>
      <c r="H11" s="26"/>
    </row>
    <row r="12" spans="1:8" ht="16.5" thickTop="1">
      <c r="A12" s="81" t="s">
        <v>8</v>
      </c>
      <c r="B12" s="82">
        <v>20535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68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8824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3875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7.3624999999999998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526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527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528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529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530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="110" zoomScaleNormal="100" zoomScaleSheetLayoutView="110" zoomScalePageLayoutView="90" workbookViewId="0">
      <selection activeCell="K30" sqref="K3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45378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0.66666666666666663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0.70833333333333337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4.1666666666666741E-2</v>
      </c>
      <c r="D15" s="95" t="s">
        <v>170</v>
      </c>
      <c r="E15" s="93"/>
      <c r="F15" s="93"/>
      <c r="G15" s="80" t="str">
        <f>КАГ!G11</f>
        <v>Комаров А.С.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Цицинский В.В.</v>
      </c>
      <c r="C16" s="204">
        <f>LEN(КАГ!B11)</f>
        <v>14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20535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68</v>
      </c>
      <c r="H18" s="39"/>
    </row>
    <row r="19" spans="1:8" ht="14.45" customHeight="1">
      <c r="A19" s="15" t="s">
        <v>12</v>
      </c>
      <c r="B19" s="68">
        <f>КАГ!B14</f>
        <v>8824</v>
      </c>
      <c r="C19" s="69"/>
      <c r="D19" s="69"/>
      <c r="E19" s="69"/>
      <c r="F19" s="69"/>
      <c r="G19" s="166" t="s">
        <v>401</v>
      </c>
      <c r="H19" s="181" t="str">
        <f>КАГ!H15</f>
        <v>13:42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3875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7.3624999999999998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532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521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531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H14" sqref="H14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45378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Цицинский В.В.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20535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68</v>
      </c>
    </row>
    <row r="7" spans="1:4">
      <c r="A7" s="38"/>
      <c r="C7" s="101" t="s">
        <v>12</v>
      </c>
      <c r="D7" s="103">
        <f>КАГ!$B$14</f>
        <v>8824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45378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375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522</v>
      </c>
      <c r="C16" s="183" t="s">
        <v>525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412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440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458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7" sqref="A7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Sion Blue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522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1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3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3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3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3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321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342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314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</v>
      </c>
      <c r="AA26" s="115" t="str">
        <f>IFERROR(INDEX(Расходка[Наименование расходного материала],MATCH(Расходка[[#This Row],[№]],Поиск_расходки[Индекс10],0)),"")</f>
        <v>Fielder</v>
      </c>
      <c r="AB26" s="115" t="str">
        <f>IFERROR(INDEX(Расходка[Наименование расходного материала],MATCH(Расходка[[#This Row],[№]],Поиск_расходки[Индекс11],0)),"")</f>
        <v>Fielder</v>
      </c>
      <c r="AC26" s="115" t="str">
        <f>IFERROR(INDEX(Расходка[Наименование расходного материала],MATCH(Расходка[[#This Row],[№]],Поиск_расходки[Индекс12],0)),"")</f>
        <v>Fielder</v>
      </c>
      <c r="AD26" s="115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376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XT-A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XT-A</v>
      </c>
      <c r="AA27" s="115" t="str">
        <f>IFERROR(INDEX(Расходка[Наименование расходного материала],MATCH(Расходка[[#This Row],[№]],Поиск_расходки[Индекс10],0)),"")</f>
        <v>Fielder XT-A</v>
      </c>
      <c r="AB27" s="115" t="str">
        <f>IFERROR(INDEX(Расходка[Наименование расходного материала],MATCH(Расходка[[#This Row],[№]],Поиск_расходки[Индекс11],0)),"")</f>
        <v>Fielder XT-A</v>
      </c>
      <c r="AC27" s="115" t="str">
        <f>IFERROR(INDEX(Расходка[Наименование расходного материала],MATCH(Расходка[[#This Row],[№]],Поиск_расходки[Индекс12],0)),"")</f>
        <v>Fielder XT-A</v>
      </c>
      <c r="AD27" s="115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377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XT-R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XT-R</v>
      </c>
      <c r="AA28" s="115" t="str">
        <f>IFERROR(INDEX(Расходка[Наименование расходного материала],MATCH(Расходка[[#This Row],[№]],Поиск_расходки[Индекс10],0)),"")</f>
        <v>Fielder XT-R</v>
      </c>
      <c r="AB28" s="115" t="str">
        <f>IFERROR(INDEX(Расходка[Наименование расходного материала],MATCH(Расходка[[#This Row],[№]],Поиск_расходки[Индекс11],0)),"")</f>
        <v>Fielder XT-R</v>
      </c>
      <c r="AC28" s="115" t="str">
        <f>IFERROR(INDEX(Расходка[Наименование расходного материала],MATCH(Расходка[[#This Row],[№]],Поиск_расходки[Индекс12],0)),"")</f>
        <v>Fielder XT-R</v>
      </c>
      <c r="AD28" s="115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1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70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учёта'!$B$21,Расходка[[#This Row],[Наименование расходного материала]])),MAX($I$1:I74)+1,0)</f>
        <v>0</v>
      </c>
      <c r="J75" s="199">
        <f>IF(ISNUMBER(SEARCH('Карта учёта'!$B$19,Расходка[[#This Row],[Наименование расходного материала]])),MAX($J$1:J74)+1,0)</f>
        <v>0</v>
      </c>
      <c r="K75" s="199">
        <f>IF(ISNUMBER(SEARCH('Карта учёта'!$B$17,Расходка[[#This Row],[Наименование расходного материала]])),MAX($K$1:K74)+1,0)</f>
        <v>0</v>
      </c>
      <c r="L75" s="199">
        <f>IF(ISNUMBER(SEARCH('Карта учёта'!$B$18,Расходка[[#This Row],[Наименование расходного материала]])),MAX($L$1:L74)+1,0)</f>
        <v>0</v>
      </c>
      <c r="M75" s="199">
        <f>IF(ISNUMBER(SEARCH('Карта учёта'!$B$20,Расходка[[#This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учёта'!$B$21,Расходка[[#This Row],[Наименование расходного материала]])),MAX($I$1:I75)+1,0)</f>
        <v>0</v>
      </c>
      <c r="J76" s="199">
        <f>IF(ISNUMBER(SEARCH('Карта учёта'!$B$19,Расходка[[#This Row],[Наименование расходного материала]])),MAX($J$1:J75)+1,0)</f>
        <v>0</v>
      </c>
      <c r="K76" s="199">
        <f>IF(ISNUMBER(SEARCH('Карта учёта'!$B$17,Расходка[[#This Row],[Наименование расходного материала]])),MAX($K$1:K75)+1,0)</f>
        <v>0</v>
      </c>
      <c r="L76" s="199">
        <f>IF(ISNUMBER(SEARCH('Карта учёта'!$B$18,Расходка[[#This Row],[Наименование расходного материала]])),MAX($L$1:L75)+1,0)</f>
        <v>0</v>
      </c>
      <c r="M76" s="199">
        <f>IF(ISNUMBER(SEARCH('Карта учёта'!$B$20,Расходка[[#This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учёта'!$B$21,Расходка[[#This Row],[Наименование расходного материала]])),MAX($I$1:I76)+1,0)</f>
        <v>0</v>
      </c>
      <c r="J77" s="199">
        <f>IF(ISNUMBER(SEARCH('Карта учёта'!$B$19,Расходка[[#This Row],[Наименование расходного материала]])),MAX($J$1:J76)+1,0)</f>
        <v>0</v>
      </c>
      <c r="K77" s="199">
        <f>IF(ISNUMBER(SEARCH('Карта учёта'!$B$17,Расходка[[#This Row],[Наименование расходного материала]])),MAX($K$1:K76)+1,0)</f>
        <v>0</v>
      </c>
      <c r="L77" s="199">
        <f>IF(ISNUMBER(SEARCH('Карта учёта'!$B$18,Расходка[[#This Row],[Наименование расходного материала]])),MAX($L$1:L76)+1,0)</f>
        <v>0</v>
      </c>
      <c r="M77" s="199">
        <f>IF(ISNUMBER(SEARCH('Карта учёта'!$B$20,Расходка[[#This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учёта'!$B$21,Расходка[[#This Row],[Наименование расходного материала]])),MAX($I$1:I77)+1,0)</f>
        <v>0</v>
      </c>
      <c r="J78" s="199">
        <f>IF(ISNUMBER(SEARCH('Карта учёта'!$B$19,Расходка[[#This Row],[Наименование расходного материала]])),MAX($J$1:J77)+1,0)</f>
        <v>0</v>
      </c>
      <c r="K78" s="199">
        <f>IF(ISNUMBER(SEARCH('Карта учёта'!$B$17,Расходка[[#This Row],[Наименование расходного материала]])),MAX($K$1:K77)+1,0)</f>
        <v>0</v>
      </c>
      <c r="L78" s="199">
        <f>IF(ISNUMBER(SEARCH('Карта учёта'!$B$18,Расходка[[#This Row],[Наименование расходного материала]])),MAX($L$1:L77)+1,0)</f>
        <v>0</v>
      </c>
      <c r="M78" s="199">
        <f>IF(ISNUMBER(SEARCH('Карта учёта'!$B$20,Расходка[[#This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9">
        <f>IF(ISNUMBER(SEARCH('Карта учёта'!$B$13,Расходка[[#This Row],[Наименование расходного материала]])),MAX($E$1:E78)+1,0)</f>
        <v>0</v>
      </c>
      <c r="F79" s="199">
        <f>IF(ISNUMBER(SEARCH('Карта учёта'!$B$14,Расходка[[#This Row],[Наименование расходного материала]])),MAX($F$1:F78)+1,0)</f>
        <v>0</v>
      </c>
      <c r="G79" s="199">
        <f>IF(ISNUMBER(SEARCH('Карта учёта'!$B$15,Расходка[[#This Row],[Наименование расходного материала]])),MAX($G$1:G78)+1,0)</f>
        <v>0</v>
      </c>
      <c r="H79" s="199">
        <f>IF(ISNUMBER(SEARCH('Карта учёта'!$B$16,Расходка[[#This Row],[Наименование расходного материала]])),MAX($H$1:H78)+1,0)</f>
        <v>0</v>
      </c>
      <c r="I79" s="199">
        <f>IF(ISNUMBER(SEARCH('Карта учёта'!$B$21,Расходка[[#This Row],[Наименование расходного материала]])),MAX($I$1:I78)+1,0)</f>
        <v>0</v>
      </c>
      <c r="J79" s="199">
        <f>IF(ISNUMBER(SEARCH('Карта учёта'!$B$19,Расходка[[#This Row],[Наименование расходного материала]])),MAX($J$1:J78)+1,0)</f>
        <v>0</v>
      </c>
      <c r="K79" s="199">
        <f>IF(ISNUMBER(SEARCH('Карта учёта'!$B$17,Расходка[[#This Row],[Наименование расходного материала]])),MAX($K$1:K78)+1,0)</f>
        <v>0</v>
      </c>
      <c r="L79" s="199">
        <f>IF(ISNUMBER(SEARCH('Карта учёта'!$B$18,Расходка[[#This Row],[Наименование расходного материала]])),MAX($L$1:L78)+1,0)</f>
        <v>0</v>
      </c>
      <c r="M79" s="199">
        <f>IF(ISNUMBER(SEARCH('Карта учёта'!$B$20,Расходка[[#This Row],[Наименование расходного материала]])),MAX($M$1:M78)+1,0)</f>
        <v>0</v>
      </c>
      <c r="N79" s="199">
        <f>IF(ISNUMBER(SEARCH('Карта учёта'!$B$22,Расходка[[#This Row],[Наименование расходного материала]])),MAX($N$1:N78)+1,0)</f>
        <v>0</v>
      </c>
      <c r="O79" s="199">
        <f>IF(ISNUMBER(SEARCH('Карта учёта'!$B$23,Расходка[[#This Row],[Наименование расходного материала]])),MAX($O$1:O78)+1,0)</f>
        <v>0</v>
      </c>
      <c r="P79" s="199">
        <f>IF(ISNUMBER(SEARCH('Карта учёта'!$B$24,Расходка[[#This Row],[Наименование расходного материала]])),MAX($P$1:P78)+1,0)</f>
        <v>0</v>
      </c>
      <c r="Q79" s="199">
        <f>IF(ISNUMBER(SEARCH('Карта учёта'!$B$25,Расходка[[#This Row],[Наименование расходного материала]])),MAX($Q$1:Q78)+1,0)</f>
        <v>0</v>
      </c>
      <c r="R79" s="200" t="str">
        <f>IFERROR(INDEX(Расходка[Наименование расходного материала],MATCH(Расходка[[#This Row],[№]],Поиск_расходки[Индекс1],0)),"")</f>
        <v/>
      </c>
      <c r="S79" s="200" t="str">
        <f>IFERROR(INDEX(Расходка[Наименование расходного материала],MATCH(Расходка[[#This Row],[№]],Поиск_расходки[Индекс2],0)),"")</f>
        <v/>
      </c>
      <c r="T79" s="200" t="str">
        <f>IFERROR(INDEX(Расходка[Наименование расходного материала],MATCH(Расходка[[#This Row],[№]],Поиск_расходки[Индекс3],0)),"")</f>
        <v/>
      </c>
      <c r="U79" s="200" t="str">
        <f>IFERROR(INDEX(Расходка[Наименование расходного материала],MATCH(Расходка[[#This Row],[№]],Поиск_расходки[Индекс4],0)),"")</f>
        <v/>
      </c>
      <c r="V79" s="200" t="str">
        <f>IFERROR(INDEX(Расходка[Наименование расходного материала],MATCH(Расходка[[#This Row],[№]],Поиск_расходки[Индекс5],0)),"")</f>
        <v/>
      </c>
      <c r="W79" s="200" t="str">
        <f>IFERROR(INDEX(Расходка[Наименование расходного материала],MATCH(Расходка[[#This Row],[№]],Поиск_расходки[Индекс6],0)),"")</f>
        <v/>
      </c>
      <c r="X79" s="200" t="str">
        <f>IFERROR(INDEX(Расходка[Наименование расходного материала],MATCH(Расходка[[#This Row],[№]],Поиск_расходки[Индекс7],0)),"")</f>
        <v/>
      </c>
      <c r="Y79" s="200" t="str">
        <f>IFERROR(INDEX(Расходка[Наименование расходного материала],MATCH(Расходка[[#This Row],[№]],Поиск_расходки[Индекс8],0)),"")</f>
        <v/>
      </c>
      <c r="Z79" s="200" t="str">
        <f>IFERROR(INDEX(Расходка[Наименование расходного материала],MATCH(Расходка[[#This Row],[№]],Поиск_расходки[Индекс9],0)),"")</f>
        <v/>
      </c>
      <c r="AA79" s="200" t="str">
        <f>IFERROR(INDEX(Расходка[Наименование расходного материала],MATCH(Расходка[[#This Row],[№]],Поиск_расходки[Индекс10],0)),"")</f>
        <v/>
      </c>
      <c r="AB79" s="200" t="str">
        <f>IFERROR(INDEX(Расходка[Наименование расходного материала],MATCH(Расходка[[#This Row],[№]],Поиск_расходки[Индекс11],0)),"")</f>
        <v/>
      </c>
      <c r="AC79" s="200" t="str">
        <f>IFERROR(INDEX(Расходка[Наименование расходного материала],MATCH(Расходка[[#This Row],[№]],Поиск_расходки[Индекс12],0)),"")</f>
        <v/>
      </c>
      <c r="AD79" s="200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9">
        <f>IF(ISNUMBER(SEARCH('Карта учёта'!$B$13,Расходка[[#This Row],[Наименование расходного материала]])),MAX($E$1:E79)+1,0)</f>
        <v>0</v>
      </c>
      <c r="F80" s="199">
        <f>IF(ISNUMBER(SEARCH('Карта учёта'!$B$14,Расходка[[#This Row],[Наименование расходного материала]])),MAX($F$1:F79)+1,0)</f>
        <v>0</v>
      </c>
      <c r="G80" s="199">
        <f>IF(ISNUMBER(SEARCH('Карта учёта'!$B$15,Расходка[[#This Row],[Наименование расходного материала]])),MAX($G$1:G79)+1,0)</f>
        <v>0</v>
      </c>
      <c r="H80" s="199">
        <f>IF(ISNUMBER(SEARCH('Карта учёта'!$B$16,Расходка[[#This Row],[Наименование расходного материала]])),MAX($H$1:H79)+1,0)</f>
        <v>0</v>
      </c>
      <c r="I80" s="199">
        <f>IF(ISNUMBER(SEARCH('Карта учёта'!$B$21,Расходка[[#This Row],[Наименование расходного материала]])),MAX($I$1:I79)+1,0)</f>
        <v>0</v>
      </c>
      <c r="J80" s="199">
        <f>IF(ISNUMBER(SEARCH('Карта учёта'!$B$19,Расходка[[#This Row],[Наименование расходного материала]])),MAX($J$1:J79)+1,0)</f>
        <v>0</v>
      </c>
      <c r="K80" s="199">
        <f>IF(ISNUMBER(SEARCH('Карта учёта'!$B$17,Расходка[[#This Row],[Наименование расходного материала]])),MAX($K$1:K79)+1,0)</f>
        <v>0</v>
      </c>
      <c r="L80" s="199">
        <f>IF(ISNUMBER(SEARCH('Карта учёта'!$B$18,Расходка[[#This Row],[Наименование расходного материала]])),MAX($L$1:L79)+1,0)</f>
        <v>0</v>
      </c>
      <c r="M80" s="199">
        <f>IF(ISNUMBER(SEARCH('Карта учёта'!$B$20,Расходка[[#This Row],[Наименование расходного материала]])),MAX($M$1:M79)+1,0)</f>
        <v>0</v>
      </c>
      <c r="N80" s="199">
        <f>IF(ISNUMBER(SEARCH('Карта учёта'!$B$22,Расходка[[#This Row],[Наименование расходного материала]])),MAX($N$1:N79)+1,0)</f>
        <v>0</v>
      </c>
      <c r="O80" s="199">
        <f>IF(ISNUMBER(SEARCH('Карта учёта'!$B$23,Расходка[[#This Row],[Наименование расходного материала]])),MAX($O$1:O79)+1,0)</f>
        <v>0</v>
      </c>
      <c r="P80" s="199">
        <f>IF(ISNUMBER(SEARCH('Карта учёта'!$B$24,Расходка[[#This Row],[Наименование расходного материала]])),MAX($P$1:P79)+1,0)</f>
        <v>0</v>
      </c>
      <c r="Q80" s="199">
        <f>IF(ISNUMBER(SEARCH('Карта учёта'!$B$25,Расходка[[#This Row],[Наименование расходного материала]])),MAX($Q$1:Q79)+1,0)</f>
        <v>0</v>
      </c>
      <c r="R80" s="200" t="str">
        <f>IFERROR(INDEX(Расходка[Наименование расходного материала],MATCH(Расходка[[#This Row],[№]],Поиск_расходки[Индекс1],0)),"")</f>
        <v/>
      </c>
      <c r="S80" s="200" t="str">
        <f>IFERROR(INDEX(Расходка[Наименование расходного материала],MATCH(Расходка[[#This Row],[№]],Поиск_расходки[Индекс2],0)),"")</f>
        <v/>
      </c>
      <c r="T80" s="200" t="str">
        <f>IFERROR(INDEX(Расходка[Наименование расходного материала],MATCH(Расходка[[#This Row],[№]],Поиск_расходки[Индекс3],0)),"")</f>
        <v/>
      </c>
      <c r="U80" s="200" t="str">
        <f>IFERROR(INDEX(Расходка[Наименование расходного материала],MATCH(Расходка[[#This Row],[№]],Поиск_расходки[Индекс4],0)),"")</f>
        <v/>
      </c>
      <c r="V80" s="200" t="str">
        <f>IFERROR(INDEX(Расходка[Наименование расходного материала],MATCH(Расходка[[#This Row],[№]],Поиск_расходки[Индекс5],0)),"")</f>
        <v/>
      </c>
      <c r="W80" s="200" t="str">
        <f>IFERROR(INDEX(Расходка[Наименование расходного материала],MATCH(Расходка[[#This Row],[№]],Поиск_расходки[Индекс6],0)),"")</f>
        <v/>
      </c>
      <c r="X80" s="200" t="str">
        <f>IFERROR(INDEX(Расходка[Наименование расходного материала],MATCH(Расходка[[#This Row],[№]],Поиск_расходки[Индекс7],0)),"")</f>
        <v/>
      </c>
      <c r="Y80" s="200" t="str">
        <f>IFERROR(INDEX(Расходка[Наименование расходного материала],MATCH(Расходка[[#This Row],[№]],Поиск_расходки[Индекс8],0)),"")</f>
        <v/>
      </c>
      <c r="Z80" s="200" t="str">
        <f>IFERROR(INDEX(Расходка[Наименование расходного материала],MATCH(Расходка[[#This Row],[№]],Поиск_расходки[Индекс9],0)),"")</f>
        <v/>
      </c>
      <c r="AA80" s="200" t="str">
        <f>IFERROR(INDEX(Расходка[Наименование расходного материала],MATCH(Расходка[[#This Row],[№]],Поиск_расходки[Индекс10],0)),"")</f>
        <v/>
      </c>
      <c r="AB80" s="200" t="str">
        <f>IFERROR(INDEX(Расходка[Наименование расходного материала],MATCH(Расходка[[#This Row],[№]],Поиск_расходки[Индекс11],0)),"")</f>
        <v/>
      </c>
      <c r="AC80" s="200" t="str">
        <f>IFERROR(INDEX(Расходка[Наименование расходного материала],MATCH(Расходка[[#This Row],[№]],Поиск_расходки[Индекс12],0)),"")</f>
        <v/>
      </c>
      <c r="AD80" s="200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9">
        <f>IF(ISNUMBER(SEARCH('Карта учёта'!$B$13,Расходка[[#This Row],[Наименование расходного материала]])),MAX($E$1:E80)+1,0)</f>
        <v>0</v>
      </c>
      <c r="F81" s="199">
        <f>IF(ISNUMBER(SEARCH('Карта учёта'!$B$14,Расходка[[#This Row],[Наименование расходного материала]])),MAX($F$1:F80)+1,0)</f>
        <v>0</v>
      </c>
      <c r="G81" s="199">
        <f>IF(ISNUMBER(SEARCH('Карта учёта'!$B$15,Расходка[[#This Row],[Наименование расходного материала]])),MAX($G$1:G80)+1,0)</f>
        <v>0</v>
      </c>
      <c r="H81" s="199">
        <f>IF(ISNUMBER(SEARCH('Карта учёта'!$B$16,Расходка[[#This Row],[Наименование расходного материала]])),MAX($H$1:H80)+1,0)</f>
        <v>0</v>
      </c>
      <c r="I81" s="199">
        <f>IF(ISNUMBER(SEARCH('Карта учёта'!$B$21,Расходка[[#This Row],[Наименование расходного материала]])),MAX($I$1:I80)+1,0)</f>
        <v>0</v>
      </c>
      <c r="J81" s="199">
        <f>IF(ISNUMBER(SEARCH('Карта учёта'!$B$19,Расходка[[#This Row],[Наименование расходного материала]])),MAX($J$1:J80)+1,0)</f>
        <v>0</v>
      </c>
      <c r="K81" s="199">
        <f>IF(ISNUMBER(SEARCH('Карта учёта'!$B$17,Расходка[[#This Row],[Наименование расходного материала]])),MAX($K$1:K80)+1,0)</f>
        <v>0</v>
      </c>
      <c r="L81" s="199">
        <f>IF(ISNUMBER(SEARCH('Карта учёта'!$B$18,Расходка[[#This Row],[Наименование расходного материала]])),MAX($L$1:L80)+1,0)</f>
        <v>0</v>
      </c>
      <c r="M81" s="199">
        <f>IF(ISNUMBER(SEARCH('Карта учёта'!$B$20,Расходка[[#This Row],[Наименование расходного материала]])),MAX($M$1:M80)+1,0)</f>
        <v>0</v>
      </c>
      <c r="N81" s="199">
        <f>IF(ISNUMBER(SEARCH('Карта учёта'!$B$22,Расходка[[#This Row],[Наименование расходного материала]])),MAX($N$1:N80)+1,0)</f>
        <v>0</v>
      </c>
      <c r="O81" s="199">
        <f>IF(ISNUMBER(SEARCH('Карта учёта'!$B$23,Расходка[[#This Row],[Наименование расходного материала]])),MAX($O$1:O80)+1,0)</f>
        <v>0</v>
      </c>
      <c r="P81" s="199">
        <f>IF(ISNUMBER(SEARCH('Карта учёта'!$B$24,Расходка[[#This Row],[Наименование расходного материала]])),MAX($P$1:P80)+1,0)</f>
        <v>0</v>
      </c>
      <c r="Q81" s="199">
        <f>IF(ISNUMBER(SEARCH('Карта учёта'!$B$25,Расходка[[#This Row],[Наименование расходного материала]])),MAX($Q$1:Q80)+1,0)</f>
        <v>0</v>
      </c>
      <c r="R81" s="200" t="str">
        <f>IFERROR(INDEX(Расходка[Наименование расходного материала],MATCH(Расходка[[#This Row],[№]],Поиск_расходки[Индекс1],0)),"")</f>
        <v/>
      </c>
      <c r="S81" s="200" t="str">
        <f>IFERROR(INDEX(Расходка[Наименование расходного материала],MATCH(Расходка[[#This Row],[№]],Поиск_расходки[Индекс2],0)),"")</f>
        <v/>
      </c>
      <c r="T81" s="200" t="str">
        <f>IFERROR(INDEX(Расходка[Наименование расходного материала],MATCH(Расходка[[#This Row],[№]],Поиск_расходки[Индекс3],0)),"")</f>
        <v/>
      </c>
      <c r="U81" s="200" t="str">
        <f>IFERROR(INDEX(Расходка[Наименование расходного материала],MATCH(Расходка[[#This Row],[№]],Поиск_расходки[Индекс4],0)),"")</f>
        <v/>
      </c>
      <c r="V81" s="200" t="str">
        <f>IFERROR(INDEX(Расходка[Наименование расходного материала],MATCH(Расходка[[#This Row],[№]],Поиск_расходки[Индекс5],0)),"")</f>
        <v/>
      </c>
      <c r="W81" s="200" t="str">
        <f>IFERROR(INDEX(Расходка[Наименование расходного материала],MATCH(Расходка[[#This Row],[№]],Поиск_расходки[Индекс6],0)),"")</f>
        <v/>
      </c>
      <c r="X81" s="200" t="str">
        <f>IFERROR(INDEX(Расходка[Наименование расходного материала],MATCH(Расходка[[#This Row],[№]],Поиск_расходки[Индекс7],0)),"")</f>
        <v/>
      </c>
      <c r="Y81" s="200" t="str">
        <f>IFERROR(INDEX(Расходка[Наименование расходного материала],MATCH(Расходка[[#This Row],[№]],Поиск_расходки[Индекс8],0)),"")</f>
        <v/>
      </c>
      <c r="Z81" s="200" t="str">
        <f>IFERROR(INDEX(Расходка[Наименование расходного материала],MATCH(Расходка[[#This Row],[№]],Поиск_расходки[Индекс9],0)),"")</f>
        <v/>
      </c>
      <c r="AA81" s="200" t="str">
        <f>IFERROR(INDEX(Расходка[Наименование расходного материала],MATCH(Расходка[[#This Row],[№]],Поиск_расходки[Индекс10],0)),"")</f>
        <v/>
      </c>
      <c r="AB81" s="200" t="str">
        <f>IFERROR(INDEX(Расходка[Наименование расходного материала],MATCH(Расходка[[#This Row],[№]],Поиск_расходки[Индекс11],0)),"")</f>
        <v/>
      </c>
      <c r="AC81" s="200" t="str">
        <f>IFERROR(INDEX(Расходка[Наименование расходного материала],MATCH(Расходка[[#This Row],[№]],Поиск_расходки[Индекс12],0)),"")</f>
        <v/>
      </c>
      <c r="AD81" s="200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9">
        <f>IF(ISNUMBER(SEARCH('Карта учёта'!$B$13,Расходка[[#This Row],[Наименование расходного материала]])),MAX($E$1:E81)+1,0)</f>
        <v>0</v>
      </c>
      <c r="F82" s="199">
        <f>IF(ISNUMBER(SEARCH('Карта учёта'!$B$14,Расходка[[#This Row],[Наименование расходного материала]])),MAX($F$1:F81)+1,0)</f>
        <v>0</v>
      </c>
      <c r="G82" s="199">
        <f>IF(ISNUMBER(SEARCH('Карта учёта'!$B$15,Расходка[[#This Row],[Наименование расходного материала]])),MAX($G$1:G81)+1,0)</f>
        <v>0</v>
      </c>
      <c r="H82" s="199">
        <f>IF(ISNUMBER(SEARCH('Карта учёта'!$B$16,Расходка[[#This Row],[Наименование расходного материала]])),MAX($H$1:H81)+1,0)</f>
        <v>0</v>
      </c>
      <c r="I82" s="199">
        <f>IF(ISNUMBER(SEARCH('Карта учёта'!$B$21,Расходка[[#This Row],[Наименование расходного материала]])),MAX($I$1:I81)+1,0)</f>
        <v>0</v>
      </c>
      <c r="J82" s="199">
        <f>IF(ISNUMBER(SEARCH('Карта учёта'!$B$19,Расходка[[#This Row],[Наименование расходного материала]])),MAX($J$1:J81)+1,0)</f>
        <v>0</v>
      </c>
      <c r="K82" s="199">
        <f>IF(ISNUMBER(SEARCH('Карта учёта'!$B$17,Расходка[[#This Row],[Наименование расходного материала]])),MAX($K$1:K81)+1,0)</f>
        <v>0</v>
      </c>
      <c r="L82" s="199">
        <f>IF(ISNUMBER(SEARCH('Карта учёта'!$B$18,Расходка[[#This Row],[Наименование расходного материала]])),MAX($L$1:L81)+1,0)</f>
        <v>0</v>
      </c>
      <c r="M82" s="199">
        <f>IF(ISNUMBER(SEARCH('Карта учёта'!$B$20,Расходка[[#This Row],[Наименование расходного материала]])),MAX($M$1:M81)+1,0)</f>
        <v>0</v>
      </c>
      <c r="N82" s="199">
        <f>IF(ISNUMBER(SEARCH('Карта учёта'!$B$22,Расходка[[#This Row],[Наименование расходного материала]])),MAX($N$1:N81)+1,0)</f>
        <v>0</v>
      </c>
      <c r="O82" s="199">
        <f>IF(ISNUMBER(SEARCH('Карта учёта'!$B$23,Расходка[[#This Row],[Наименование расходного материала]])),MAX($O$1:O81)+1,0)</f>
        <v>0</v>
      </c>
      <c r="P82" s="199">
        <f>IF(ISNUMBER(SEARCH('Карта учёта'!$B$24,Расходка[[#This Row],[Наименование расходного материала]])),MAX($P$1:P81)+1,0)</f>
        <v>0</v>
      </c>
      <c r="Q82" s="199">
        <f>IF(ISNUMBER(SEARCH('Карта учёта'!$B$25,Расходка[[#This Row],[Наименование расходного материала]])),MAX($Q$1:Q81)+1,0)</f>
        <v>0</v>
      </c>
      <c r="R82" s="200" t="str">
        <f>IFERROR(INDEX(Расходка[Наименование расходного материала],MATCH(Расходка[[#This Row],[№]],Поиск_расходки[Индекс1],0)),"")</f>
        <v/>
      </c>
      <c r="S82" s="200" t="str">
        <f>IFERROR(INDEX(Расходка[Наименование расходного материала],MATCH(Расходка[[#This Row],[№]],Поиск_расходки[Индекс2],0)),"")</f>
        <v/>
      </c>
      <c r="T82" s="200" t="str">
        <f>IFERROR(INDEX(Расходка[Наименование расходного материала],MATCH(Расходка[[#This Row],[№]],Поиск_расходки[Индекс3],0)),"")</f>
        <v/>
      </c>
      <c r="U82" s="200" t="str">
        <f>IFERROR(INDEX(Расходка[Наименование расходного материала],MATCH(Расходка[[#This Row],[№]],Поиск_расходки[Индекс4],0)),"")</f>
        <v/>
      </c>
      <c r="V82" s="200" t="str">
        <f>IFERROR(INDEX(Расходка[Наименование расходного материала],MATCH(Расходка[[#This Row],[№]],Поиск_расходки[Индекс5],0)),"")</f>
        <v/>
      </c>
      <c r="W82" s="200" t="str">
        <f>IFERROR(INDEX(Расходка[Наименование расходного материала],MATCH(Расходка[[#This Row],[№]],Поиск_расходки[Индекс6],0)),"")</f>
        <v/>
      </c>
      <c r="X82" s="200" t="str">
        <f>IFERROR(INDEX(Расходка[Наименование расходного материала],MATCH(Расходка[[#This Row],[№]],Поиск_расходки[Индекс7],0)),"")</f>
        <v/>
      </c>
      <c r="Y82" s="200" t="str">
        <f>IFERROR(INDEX(Расходка[Наименование расходного материала],MATCH(Расходка[[#This Row],[№]],Поиск_расходки[Индекс8],0)),"")</f>
        <v/>
      </c>
      <c r="Z82" s="200" t="str">
        <f>IFERROR(INDEX(Расходка[Наименование расходного материала],MATCH(Расходка[[#This Row],[№]],Поиск_расходки[Индекс9],0)),"")</f>
        <v/>
      </c>
      <c r="AA82" s="200" t="str">
        <f>IFERROR(INDEX(Расходка[Наименование расходного материала],MATCH(Расходка[[#This Row],[№]],Поиск_расходки[Индекс10],0)),"")</f>
        <v/>
      </c>
      <c r="AB82" s="200" t="str">
        <f>IFERROR(INDEX(Расходка[Наименование расходного материала],MATCH(Расходка[[#This Row],[№]],Поиск_расходки[Индекс11],0)),"")</f>
        <v/>
      </c>
      <c r="AC82" s="200" t="str">
        <f>IFERROR(INDEX(Расходка[Наименование расходного материала],MATCH(Расходка[[#This Row],[№]],Поиск_расходки[Индекс12],0)),"")</f>
        <v/>
      </c>
      <c r="AD82" s="200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45">
      <c r="A1" s="1" t="str">
        <f>CONCATENATE(КАГ!A18," ",КАГ!B18,". ",КАГ!A20," ",КАГ!B20,". ",КАГ!A22," ",КАГ!B22,". ")</f>
        <v xml:space="preserve">Тип: Сбалансированный . Ствол ЛКА: неровности контуров.. Бассейн ПНА: пролонгированный стеноз проксимального сегмента 40%, неровности контуров среднего сегмента. TIMI III..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2024-03-27T14:27:41Z</cp:lastPrinted>
  <dcterms:created xsi:type="dcterms:W3CDTF">2015-06-05T18:19:34Z</dcterms:created>
  <dcterms:modified xsi:type="dcterms:W3CDTF">2024-03-27T14:27:46Z</dcterms:modified>
</cp:coreProperties>
</file>