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5" l="1"/>
  <c r="C17" i="5"/>
  <c r="C16" i="5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F20" i="1" s="1"/>
  <c r="E65" i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54" i="1"/>
  <c r="V65" i="1"/>
  <c r="V48" i="1"/>
  <c r="V42" i="1"/>
  <c r="V58" i="1"/>
  <c r="V66" i="1"/>
  <c r="V50" i="1"/>
  <c r="V63" i="1"/>
  <c r="V40" i="1"/>
  <c r="V67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V60" i="1" l="1"/>
  <c r="V46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3" i="1"/>
  <c r="X34" i="1"/>
  <c r="X14" i="1"/>
  <c r="X22" i="1"/>
  <c r="X11" i="1"/>
  <c r="X30" i="1"/>
  <c r="X10" i="1" l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<sst xmlns="http://schemas.openxmlformats.org/spreadsheetml/2006/main" count="872" uniqueCount="533">
  <si>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</si>
  <si>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</si>
  <si>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</si>
  <si>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</si>
  <si>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</si>
  <si>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</si>
  <si>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</si>
  <si>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</si>
  <si>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</si>
  <si>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</si>
  <si>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</si>
  <si>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</si>
  <si>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</si>
  <si>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</si>
  <si>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</si>
  <si>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</si>
  <si>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</si>
  <si>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</si>
  <si>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</si>
  <si>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</si>
  <si>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</si>
  <si>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</si>
  <si>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</si>
  <si>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</si>
  <si>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</si>
  <si>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</si>
  <si>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</si>
  <si>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</si>
  <si>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</si>
  <si>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</si>
  <si>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</si>
  <si>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</si>
  <si>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</si>
  <si>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</si>
  <si>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</si>
  <si>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</si>
  <si>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</si>
  <si>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</si>
  <si>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</si>
  <si>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</si>
  <si>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</si>
  <si>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</si>
  <si>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</si>
  <si>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</si>
  <si>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</si>
  <si>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</si>
  <si>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</si>
  <si>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</si>
  <si>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</si>
  <si>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</si>
  <si>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</si>
  <si>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</si>
  <si>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</si>
  <si>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</si>
  <si>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</si>
  <si>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</si>
  <si>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</si>
  <si>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</si>
  <si>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</si>
  <si>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</si>
  <si>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</si>
  <si>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</si>
  <si>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</si>
  <si>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</si>
  <si>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</si>
  <si>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</si>
  <si>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</si>
  <si>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</si>
  <si>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</si>
  <si>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</si>
  <si>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</si>
  <si>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</si>
  <si>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</si>
  <si>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</si>
  <si>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</si>
  <si>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</si>
  <si>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</si>
  <si>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</si>
  <si>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</si>
  <si>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</si>
  <si>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</si>
  <si>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</si>
  <si>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</si>
  <si>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</si>
  <si>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</si>
  <si>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</si>
  <si>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</si>
  <si>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</si>
  <si>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</si>
  <si>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</si>
  <si>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</si>
  <si>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</si>
  <si>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</si>
  <si>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</si>
  <si>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</si>
  <si>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</si>
  <si>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</si>
  <si>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</si>
  <si>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</si>
  <si>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</si>
  <si>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</si>
  <si>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</si>
  <si>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</si>
  <si>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</si>
  <si>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</si>
  <si>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</si>
  <si>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</si>
  <si>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</si>
  <si>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</si>
  <si>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</si>
  <si>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</si>
  <si>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</si>
  <si>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</si>
  <si>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</si>
  <si>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</si>
  <si>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</si>
  <si>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</si>
  <si>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</si>
  <si>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</si>
  <si>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</si>
  <si>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</si>
  <si>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</si>
  <si>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</si>
  <si>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</si>
  <si>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</si>
  <si>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</si>
  <si>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</si>
  <si>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</si>
  <si>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</si>
  <si>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</si>
  <si>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</si>
  <si>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</si>
  <si>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</si>
  <si>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</si>
  <si>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</si>
  <si>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</si>
  <si>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</si>
  <si>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</si>
  <si>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</si>
  <si>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</si>
  <si>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</si>
  <si>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</si>
  <si>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</si>
  <si>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</si>
  <si>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</si>
  <si>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</si>
  <si>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</si>
  <si>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</si>
  <si>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</si>
  <si>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</si>
  <si>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</si>
  <si>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</si>
  <si>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</si>
  <si>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</si>
  <si>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</si>
  <si>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</si>
  <si>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</si>
  <si>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</si>
  <si>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</si>
  <si>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</si>
  <si>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</si>
  <si>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</si>
  <si>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</si>
  <si>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</si>
  <si>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</si>
  <si>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</si>
  <si>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</si>
  <si>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</si>
  <si>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</si>
  <si>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</si>
  <si>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</si>
  <si>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</si>
  <si>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</si>
  <si>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</si>
  <si>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</si>
  <si>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</si>
  <si>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</si>
  <si>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</si>
  <si>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</si>
  <si>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</si>
  <si>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</si>
  <si>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</si>
  <si>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</si>
  <si>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</si>
  <si>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</si>
  <si>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</si>
  <si>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</si>
  <si>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</si>
  <si>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</si>
  <si>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</si>
  <si>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</si>
  <si>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</si>
  <si>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</si>
  <si>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</si>
  <si>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</si>
  <si>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</si>
  <si>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</si>
  <si>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</si>
  <si>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</si>
  <si>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</si>
  <si>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</si>
  <si>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</si>
  <si>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</si>
  <si>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</si>
  <si>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</si>
  <si>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</si>
  <si>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</si>
  <si>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</si>
  <si>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</si>
  <si>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</si>
  <si>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</si>
  <si>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</si>
  <si>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</si>
  <si>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</si>
  <si>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</si>
  <si>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</si>
  <si>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</si>
  <si>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</si>
  <si>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</si>
  <si>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</si>
  <si>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</si>
  <si>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</si>
  <si>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</si>
  <si>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</si>
  <si>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</si>
  <si>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</si>
  <si>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</si>
  <si>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</si>
  <si>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</si>
  <si>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</si>
  <si>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</si>
  <si>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</si>
  <si>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</si>
  <si>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</si>
  <si>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</si>
  <si>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</si>
  <si>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</si>
  <si>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</si>
  <si>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</si>
  <si>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</si>
  <si>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</si>
  <si>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</si>
  <si>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</si>
  <si>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</si>
  <si>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</si>
  <si>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</si>
  <si>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</si>
  <si>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</si>
  <si>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</si>
  <si>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</si>
  <si>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</si>
  <si>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</si>
  <si>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</si>
  <si>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</si>
  <si>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</si>
  <si>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</si>
  <si>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</si>
  <si>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</si>
  <si>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</si>
  <si>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</si>
  <si>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</si>
  <si>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</si>
  <si>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</si>
  <si>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</si>
  <si>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</si>
  <si>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</si>
  <si>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</si>
  <si>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</si>
  <si>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</si>
  <si>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</si>
  <si>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</si>
  <si>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</si>
  <si>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</si>
  <si>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</si>
  <si>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</si>
  <si>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</si>
  <si>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</si>
  <si>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</si>
  <si>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</si>
  <si>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</si>
  <si>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</si>
  <si>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</si>
  <si>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</si>
  <si>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</si>
  <si>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</si>
  <si>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</si>
  <si>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</si>
  <si>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</si>
  <si>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</si>
  <si>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</si>
  <si>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</si>
  <si>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</si>
  <si>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</si>
  <si>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</si>
  <si>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</si>
  <si>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</si>
  <si>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</si>
  <si>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</si>
  <si>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</si>
  <si>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</si>
  <si>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</si>
  <si>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</si>
  <si>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</si>
  <si>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</si>
  <si>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</si>
  <si>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</si>
  <si>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</si>
  <si>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</si>
  <si>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</si>
  <si>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</si>
  <si>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</si>
  <si>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</si>
  <si>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</si>
  <si>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</si>
  <si>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</si>
  <si>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</si>
  <si>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</si>
  <si>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</si>
  <si>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</si>
  <si>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</si>
  <si>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</si>
  <si>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</si>
  <si>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</si>
  <si>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</si>
  <si>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</si>
  <si>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</si>
  <si>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</si>
  <si>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</si>
  <si>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</si>
  <si>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</si>
  <si>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</si>
  <si>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</si>
  <si>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</si>
  <si>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</si>
  <si>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</si>
  <si>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</si>
  <si>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</si>
  <si>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</si>
  <si>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</si>
  <si>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</si>
  <si>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</si>
  <si>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</si>
  <si>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</si>
  <si>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</si>
  <si>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</si>
  <si>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</si>
  <si>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</si>
  <si>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</si>
  <si>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</si>
  <si>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</si>
  <si>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</si>
  <si>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</si>
  <si>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</si>
  <si>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</si>
  <si>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</si>
  <si>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</si>
  <si>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</si>
  <si>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</si>
  <si>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</si>
  <si>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</si>
  <si>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</si>
  <si>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</si>
  <si>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</si>
  <si>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</si>
  <si>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</si>
  <si>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</si>
  <si>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</si>
  <si>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</si>
  <si>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</si>
  <si>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</si>
  <si>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</si>
  <si>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</si>
  <si>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</si>
  <si>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</si>
  <si>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</si>
  <si>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</si>
  <si>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</si>
  <si>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</si>
  <si>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</si>
  <si>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</si>
  <si>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</si>
  <si>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</si>
  <si>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</si>
  <si>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</si>
  <si>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</si>
  <si>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</si>
  <si>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</si>
  <si>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</si>
  <si>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</si>
  <si>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</si>
  <si>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</si>
  <si>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</si>
  <si>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</si>
  <si>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</si>
  <si>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</si>
  <si>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</si>
  <si>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</si>
  <si>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</si>
  <si>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</si>
  <si>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</si>
  <si>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</si>
  <si>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</si>
  <si>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</si>
  <si>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</si>
  <si>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</si>
  <si>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</si>
  <si>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</si>
  <si>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</si>
  <si>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</si>
  <si>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</si>
  <si>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</si>
  <si>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</si>
  <si>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</si>
  <si>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</si>
  <si>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</si>
  <si>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</si>
  <si>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</si>
  <si>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</si>
  <si>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</si>
  <si>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</si>
  <si>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</si>
  <si>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</si>
  <si>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</si>
  <si>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</si>
  <si>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</si>
  <si>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</si>
  <si>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</si>
  <si>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</si>
  <si>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</si>
  <si>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</si>
  <si>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</si>
  <si>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</si>
  <si>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</si>
  <si>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</si>
  <si>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</si>
  <si>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</si>
  <si>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</si>
  <si>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</si>
  <si>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</si>
  <si>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</si>
  <si>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</si>
  <si>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</si>
  <si>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</si>
  <si>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</si>
  <si>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</si>
  <si>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</si>
  <si>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</si>
  <si>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</si>
  <si>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</si>
  <si>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</si>
  <si>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</si>
  <si>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</si>
  <si>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</si>
  <si>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</si>
  <si>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</si>
  <si>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</si>
  <si>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</si>
  <si>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</si>
  <si>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</si>
  <si>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</si>
  <si>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</si>
  <si>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</si>
  <si>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</si>
  <si>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</si>
  <si>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</si>
  <si>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</si>
  <si>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</si>
  <si>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</si>
  <si>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</si>
  <si>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</si>
  <si>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</si>
  <si>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</si>
  <si>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</si>
  <si>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</si>
  <si>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</si>
  <si>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</si>
  <si>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</si>
  <si>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</si>
  <si>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</si>
  <si>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</si>
  <si>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</si>
  <si>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</si>
  <si>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</si>
  <si>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</si>
  <si>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</si>
  <si>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</si>
  <si>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</si>
  <si>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</si>
  <si>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</si>
  <si>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</si>
  <si>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</si>
  <si>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</si>
  <si>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</si>
  <si>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</si>
  <si>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</si>
  <si>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</si>
  <si>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</si>
  <si>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</si>
  <si>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</si>
  <si>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</si>
  <si>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</si>
  <si>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</si>
  <si>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</si>
  <si>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</si>
  <si>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</si>
  <si>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</si>
  <si>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</si>
  <si>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</si>
  <si>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</si>
  <si>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</si>
  <si>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</si>
  <si>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</si>
  <si>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</si>
  <si>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</si>
  <si>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</si>
  <si>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</si>
  <si>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</si>
  <si>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</si>
  <si>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</si>
  <si>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проходим, неровности контуров</t>
  </si>
  <si>
    <t>Совместно с д/кардиологом: с учетом клинических данных, ЭКГ и КАГ рекомендована ЧКВ бассейна ОА.</t>
  </si>
  <si>
    <t>100 ml</t>
  </si>
  <si>
    <t>20 ml</t>
  </si>
  <si>
    <t>Правый</t>
  </si>
  <si>
    <t>Шишкина Н.Б.</t>
  </si>
  <si>
    <t>Старшая мед.сетра: Шишкина Н.Б.</t>
  </si>
  <si>
    <t>Москвин В.А.</t>
  </si>
  <si>
    <t>07:48</t>
  </si>
  <si>
    <t xml:space="preserve">умеренная S - образная деформация проксимального сегмента со стенозом 80%, стенозы среднего сегмента 30%, на границе среднего и дистального сегментов выраженная С - образная деформация, стенозы дистального сегмента 30%. Антеградный  кровоток TIMI III.   </t>
  </si>
  <si>
    <t>приустьвой стеноз 70%, неровности контуров проксимального сегмента. Антеградный  кровоток TIMI III.</t>
  </si>
  <si>
    <t>острый угол отхождения относительно ствола ЛКА, умеренная s - образная деформация проксимального сегмента. Стенозы проксимального сегмента 50%, на границе проксимального и среднего сегмента  стеноз 60%, окклюзия на уровне дистального сегмента. Антеградный  кровоток TIMI 0.   Rentrop 0.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</si>
  <si>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2) Консультация кардиохирурга.</t>
    </r>
  </si>
  <si>
    <t>Устье ствола ЛКА катетеризировано проводниковым катетером Launcher EBU  3.5 6Fr. Коронарный проводник fielder из - за выраженной извитости угла отхождения ОА удалось частично провести  за зону окклюзии, и выполнена частичная реканализация на проводнике с восстановлением антеградного кровотока дистального сегмента ближе к TIMI II. Провести БК Колибри 1.5 - 15 в зону окклизии к большому сожалению не удалось. Предприняты неоднократные попытки, но из-за выраженной извитости ОА система балонн-проводник выбивает в восходящую аорту, поддержки ebu не хватает, так же выбивает в аорту.  С учетом выше исложенного процедуру пришлось завершить. На контрольных съемках ангиографическая картина без отрицательной динамики, антеградный кровоток за зоной окклюзии - TIMI I.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</si>
</sst>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0" fillId="0" borderId="0" xfId="0" applyNumberFormat="1"/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L32" sqref="L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45386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0.64930555555555558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0.65625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>
      <c r="A11" s="89" t="s">
        <v>192</v>
      </c>
      <c r="B11" s="90" t="s">
        <v>526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>
      <c r="A12" s="81" t="s">
        <v>8</v>
      </c>
      <c r="B12" s="82">
        <v>18438</v>
      </c>
      <c r="C12" s="12"/>
      <c r="D12" s="96" t="s">
        <v>303</v>
      </c>
      <c r="E12" s="94"/>
      <c r="F12" s="94"/>
      <c r="G12" s="24" t="s">
        <v>261</v>
      </c>
      <c r="H12" s="26"/>
    </row>
    <row r="13" spans="1:8" ht="15.75">
      <c r="A13" s="15" t="s">
        <v>10</v>
      </c>
      <c r="B13" s="30">
        <f>DATEDIF(B12,B8,"y")</f>
        <v>73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9723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401</v>
      </c>
      <c r="H15" s="173" t="s">
        <v>527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70" t="s">
        <v>403</v>
      </c>
      <c r="H16" s="168">
        <v>5020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390</v>
      </c>
      <c r="H17" s="172">
        <f>H16*0.0019</f>
        <v>9.5380000000000003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519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529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530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520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I29" sqref="I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247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A16.12.028.017</v>
      </c>
      <c r="C8" s="235"/>
      <c r="D8" s="235"/>
      <c r="E8" s="235"/>
      <c r="F8" s="194"/>
      <c r="G8" s="119"/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0</v>
      </c>
      <c r="H11" s="39"/>
    </row>
    <row r="12" spans="1:8" ht="18.75">
      <c r="A12" s="75" t="s">
        <v>191</v>
      </c>
      <c r="B12" s="20">
        <f>КАГ!B8</f>
        <v>45386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0.65625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0.68402777777777779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>
      <c r="A15" s="167" t="s">
        <v>389</v>
      </c>
      <c r="B15" s="192">
        <f>IF(B14&lt;B13,B14+1,B14)-B13</f>
        <v>2.777777777777779E-2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Москвин В.А.</v>
      </c>
      <c r="C16" s="204">
        <f>LEN(КАГ!B11)</f>
        <v>12</v>
      </c>
      <c r="D16" s="96" t="s">
        <v>303</v>
      </c>
      <c r="E16" s="94"/>
      <c r="F16" s="94"/>
      <c r="G16" s="80" t="str">
        <f>КАГ!G12</f>
        <v>Билан Н.В.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18438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73</v>
      </c>
      <c r="H18" s="39"/>
    </row>
    <row r="19" spans="1:8" ht="14.45" customHeight="1">
      <c r="A19" s="15" t="s">
        <v>12</v>
      </c>
      <c r="B19" s="68">
        <f>КАГ!B14</f>
        <v>9723</v>
      </c>
      <c r="C19" s="69"/>
      <c r="D19" s="69"/>
      <c r="E19" s="69"/>
      <c r="F19" s="69"/>
      <c r="G19" s="169" t="s">
        <v>401</v>
      </c>
      <c r="H19" s="184" t="str">
        <f>КАГ!H15</f>
        <v>07:48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403</v>
      </c>
      <c r="H20" s="185">
        <f>КАГ!H16</f>
        <v>5020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390</v>
      </c>
      <c r="H21" s="172">
        <f>КАГ!H17</f>
        <v>9.5380000000000003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0.65763888888888888</v>
      </c>
    </row>
    <row r="23" spans="1:8" ht="14.45" customHeight="1">
      <c r="A23" s="65" t="s">
        <v>393</v>
      </c>
      <c r="B23" s="176" t="s">
        <v>392</v>
      </c>
      <c r="C23" s="166"/>
      <c r="D23" s="166"/>
      <c r="E23" s="166"/>
      <c r="F23" s="166"/>
      <c r="H23" s="39"/>
    </row>
    <row r="24" spans="1:8" ht="14.45" customHeight="1">
      <c r="A24" s="187" t="s">
        <v>391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532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397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-----</v>
      </c>
      <c r="F38" s="180"/>
      <c r="G38" s="183"/>
    </row>
    <row r="39" spans="1:12" ht="15.75">
      <c r="A39" s="177" t="s">
        <v>394</v>
      </c>
      <c r="B39" s="70" t="s">
        <v>396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395</v>
      </c>
      <c r="B40" s="182" t="s">
        <v>522</v>
      </c>
      <c r="C40" s="121"/>
      <c r="D40" s="240" t="s">
        <v>531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372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L28" sqref="L2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45386</v>
      </c>
      <c r="C2" s="155" t="str">
        <f>IF(ЧКВ!A6=Вмешательства!D4,Вмешательства!F20,IF(ЧКВ!A6=Вмешательства!D36,Вмешательства!F20,Вмешательства!F22))</f>
        <v>ОМС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Москвин В.А.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18438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A16.12.028.017</v>
      </c>
      <c r="B6" s="136" t="str">
        <f>ЧКВ!A6</f>
        <v>Попытка стентирования коронарных артерий</v>
      </c>
      <c r="C6" s="133" t="s">
        <v>10</v>
      </c>
      <c r="D6" s="104">
        <f>DATEDIF(D5,D10,"y")</f>
        <v>73</v>
      </c>
    </row>
    <row r="7" spans="1:4">
      <c r="A7" s="38"/>
      <c r="C7" s="102" t="s">
        <v>12</v>
      </c>
      <c r="D7" s="104">
        <f>КАГ!$B$14</f>
        <v>9723</v>
      </c>
    </row>
    <row r="8" spans="1:4">
      <c r="A8" s="198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 xml:space="preserve">Код метода:  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45386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376</v>
      </c>
      <c r="C16" s="137" t="s">
        <v>405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525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498</v>
      </c>
      <c r="AP2" s="130"/>
    </row>
    <row r="3" spans="1:42">
      <c r="A3">
        <v>2</v>
      </c>
      <c r="B3" t="s">
        <v>94</v>
      </c>
      <c r="C3" t="s">
        <v>371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2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491</v>
      </c>
      <c r="AO3" t="s">
        <v>499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3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>Euphora</v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504</v>
      </c>
      <c r="AO4" t="s">
        <v>501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4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>NC Accuforce</v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5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>NC Euphora</v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6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>Sapphire</v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7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>Sprinter Legend</v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8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9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>Колибри</v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10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518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11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6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6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6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6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6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6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6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6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12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>Nitrex 260</v>
      </c>
      <c r="W13" s="116" t="str">
        <f>IFERROR(INDEX(Расходка[Наименование расходного материала],MATCH(Расходка[[#This Row],[№]],Поиск_расходки[Индекс6],0)),"")</f>
        <v>Nitrex 260</v>
      </c>
      <c r="X13" s="116" t="str">
        <f>IFERROR(INDEX(Расходка[Наименование расходного материала],MATCH(Расходка[[#This Row],[№]],Поиск_расходки[Индекс7],0)),"")</f>
        <v>Nitrex 260</v>
      </c>
      <c r="Y13" s="116" t="str">
        <f>IFERROR(INDEX(Расходка[Наименование расходного материала],MATCH(Расходка[[#This Row],[№]],Поиск_расходки[Индекс8],0)),"")</f>
        <v>Nitrex 260</v>
      </c>
      <c r="Z13" s="116" t="str">
        <f>IFERROR(INDEX(Расходка[Наименование расходного материала],MATCH(Расходка[[#This Row],[№]],Поиск_расходки[Индекс9],0)),"")</f>
        <v>Nitrex 260</v>
      </c>
      <c r="AA13" s="116" t="str">
        <f>IFERROR(INDEX(Расходка[Наименование расходного материала],MATCH(Расходка[[#This Row],[№]],Поиск_расходки[Индекс10],0)),"")</f>
        <v>Nitrex 260</v>
      </c>
      <c r="AB13" s="116" t="str">
        <f>IFERROR(INDEX(Расходка[Наименование расходного материала],MATCH(Расходка[[#This Row],[№]],Поиск_расходки[Индекс11],0)),"")</f>
        <v>Nitrex 260</v>
      </c>
      <c r="AC13" s="116" t="str">
        <f>IFERROR(INDEX(Расходка[Наименование расходного материала],MATCH(Расходка[[#This Row],[№]],Поиск_расходки[Индекс12],0)),"")</f>
        <v>Nitrex 260</v>
      </c>
      <c r="AD13" s="116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13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>RadiFocus</v>
      </c>
      <c r="W14" s="116" t="str">
        <f>IFERROR(INDEX(Расходка[Наименование расходного материала],MATCH(Расходка[[#This Row],[№]],Поиск_расходки[Индекс6],0)),"")</f>
        <v>RadiFocus</v>
      </c>
      <c r="X14" s="116" t="str">
        <f>IFERROR(INDEX(Расходка[Наименование расходного материала],MATCH(Расходка[[#This Row],[№]],Поиск_расходки[Индекс7],0)),"")</f>
        <v>RadiFocus</v>
      </c>
      <c r="Y14" s="116" t="str">
        <f>IFERROR(INDEX(Расходка[Наименование расходного материала],MATCH(Расходка[[#This Row],[№]],Поиск_расходки[Индекс8],0)),"")</f>
        <v>RadiFocus</v>
      </c>
      <c r="Z14" s="116" t="str">
        <f>IFERROR(INDEX(Расходка[Наименование расходного материала],MATCH(Расходка[[#This Row],[№]],Поиск_расходки[Индекс9],0)),"")</f>
        <v>RadiFocus</v>
      </c>
      <c r="AA14" s="116" t="str">
        <f>IFERROR(INDEX(Расходка[Наименование расходного материала],MATCH(Расходка[[#This Row],[№]],Поиск_расходки[Индекс10],0)),"")</f>
        <v>RadiFocus</v>
      </c>
      <c r="AB14" s="116" t="str">
        <f>IFERROR(INDEX(Расходка[Наименование расходного материала],MATCH(Расходка[[#This Row],[№]],Поиск_расходки[Индекс11],0)),"")</f>
        <v>RadiFocus</v>
      </c>
      <c r="AC14" s="116" t="str">
        <f>IFERROR(INDEX(Расходка[Наименование расходного материала],MATCH(Расходка[[#This Row],[№]],Поиск_расходки[Индекс12],0)),"")</f>
        <v>RadiFocus</v>
      </c>
      <c r="AD14" s="116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333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14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>BasixCOMPAK</v>
      </c>
      <c r="W15" s="116" t="str">
        <f>IFERROR(INDEX(Расходка[Наименование расходного материала],MATCH(Расходка[[#This Row],[№]],Поиск_расходки[Индекс6],0)),"")</f>
        <v>BasixCOMPAK</v>
      </c>
      <c r="X15" s="116" t="str">
        <f>IFERROR(INDEX(Расходка[Наименование расходного материала],MATCH(Расходка[[#This Row],[№]],Поиск_расходки[Индекс7],0)),"")</f>
        <v>BasixCOMPAK</v>
      </c>
      <c r="Y15" s="116" t="str">
        <f>IFERROR(INDEX(Расходка[Наименование расходного материала],MATCH(Расходка[[#This Row],[№]],Поиск_расходки[Индекс8],0)),"")</f>
        <v>BasixCOMPAK</v>
      </c>
      <c r="Z15" s="116" t="str">
        <f>IFERROR(INDEX(Расходка[Наименование расходного материала],MATCH(Расходка[[#This Row],[№]],Поиск_расходки[Индекс9],0)),"")</f>
        <v>BasixCOMPAK</v>
      </c>
      <c r="AA15" s="116" t="str">
        <f>IFERROR(INDEX(Расходка[Наименование расходного материала],MATCH(Расходка[[#This Row],[№]],Поиск_расходки[Индекс10],0)),"")</f>
        <v>BasixCOMPAK</v>
      </c>
      <c r="AB15" s="116" t="str">
        <f>IFERROR(INDEX(Расходка[Наименование расходного материала],MATCH(Расходка[[#This Row],[№]],Поиск_расходки[Индекс11],0)),"")</f>
        <v>BasixCOMPAK</v>
      </c>
      <c r="AC15" s="116" t="str">
        <f>IFERROR(INDEX(Расходка[Наименование расходного материала],MATCH(Расходка[[#This Row],[№]],Поиск_расходки[Индекс12],0)),"")</f>
        <v>BasixCOMPAK</v>
      </c>
      <c r="AD15" s="116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15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>BasixTOUCH</v>
      </c>
      <c r="W16" s="116" t="str">
        <f>IFERROR(INDEX(Расходка[Наименование расходного материала],MATCH(Расходка[[#This Row],[№]],Поиск_расходки[Индекс6],0)),"")</f>
        <v>BasixTOUCH</v>
      </c>
      <c r="X16" s="116" t="str">
        <f>IFERROR(INDEX(Расходка[Наименование расходного материала],MATCH(Расходка[[#This Row],[№]],Поиск_расходки[Индекс7],0)),"")</f>
        <v>BasixTOUCH</v>
      </c>
      <c r="Y16" s="116" t="str">
        <f>IFERROR(INDEX(Расходка[Наименование расходного материала],MATCH(Расходка[[#This Row],[№]],Поиск_расходки[Индекс8],0)),"")</f>
        <v>BasixTOUCH</v>
      </c>
      <c r="Z16" s="116" t="str">
        <f>IFERROR(INDEX(Расходка[Наименование расходного материала],MATCH(Расходка[[#This Row],[№]],Поиск_расходки[Индекс9],0)),"")</f>
        <v>BasixTOUCH</v>
      </c>
      <c r="AA16" s="116" t="str">
        <f>IFERROR(INDEX(Расходка[Наименование расходного материала],MATCH(Расходка[[#This Row],[№]],Поиск_расходки[Индекс10],0)),"")</f>
        <v>BasixTOUCH</v>
      </c>
      <c r="AB16" s="116" t="str">
        <f>IFERROR(INDEX(Расходка[Наименование расходного материала],MATCH(Расходка[[#This Row],[№]],Поиск_расходки[Индекс11],0)),"")</f>
        <v>BasixTOUCH</v>
      </c>
      <c r="AC16" s="116" t="str">
        <f>IFERROR(INDEX(Расходка[Наименование расходного материала],MATCH(Расходка[[#This Row],[№]],Поиск_расходки[Индекс12],0)),"")</f>
        <v>BasixTOUCH</v>
      </c>
      <c r="AD16" s="116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16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>Dolphin</v>
      </c>
      <c r="W17" s="116" t="str">
        <f>IFERROR(INDEX(Расходка[Наименование расходного материала],MATCH(Расходка[[#This Row],[№]],Поиск_расходки[Индекс6],0)),"")</f>
        <v>Dolphin</v>
      </c>
      <c r="X17" s="116" t="str">
        <f>IFERROR(INDEX(Расходка[Наименование расходного материала],MATCH(Расходка[[#This Row],[№]],Поиск_расходки[Индекс7],0)),"")</f>
        <v>Dolphin</v>
      </c>
      <c r="Y17" s="116" t="str">
        <f>IFERROR(INDEX(Расходка[Наименование расходного материала],MATCH(Расходка[[#This Row],[№]],Поиск_расходки[Индекс8],0)),"")</f>
        <v>Dolphin</v>
      </c>
      <c r="Z17" s="116" t="str">
        <f>IFERROR(INDEX(Расходка[Наименование расходного материала],MATCH(Расходка[[#This Row],[№]],Поиск_расходки[Индекс9],0)),"")</f>
        <v>Dolphin</v>
      </c>
      <c r="AA17" s="116" t="str">
        <f>IFERROR(INDEX(Расходка[Наименование расходного материала],MATCH(Расходка[[#This Row],[№]],Поиск_расходки[Индекс10],0)),"")</f>
        <v>Dolphin</v>
      </c>
      <c r="AB17" s="116" t="str">
        <f>IFERROR(INDEX(Расходка[Наименование расходного материала],MATCH(Расходка[[#This Row],[№]],Поиск_расходки[Индекс11],0)),"")</f>
        <v>Dolphin</v>
      </c>
      <c r="AC17" s="116" t="str">
        <f>IFERROR(INDEX(Расходка[Наименование расходного материала],MATCH(Расходка[[#This Row],[№]],Поиск_расходки[Индекс12],0)),"")</f>
        <v>Dolphin</v>
      </c>
      <c r="AD17" s="116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17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>Lepu Medical</v>
      </c>
      <c r="W18" s="116" t="str">
        <f>IFERROR(INDEX(Расходка[Наименование расходного материала],MATCH(Расходка[[#This Row],[№]],Поиск_расходки[Индекс6],0)),"")</f>
        <v>Lepu Medical</v>
      </c>
      <c r="X18" s="116" t="str">
        <f>IFERROR(INDEX(Расходка[Наименование расходного материала],MATCH(Расходка[[#This Row],[№]],Поиск_расходки[Индекс7],0)),"")</f>
        <v>Lepu Medical</v>
      </c>
      <c r="Y18" s="116" t="str">
        <f>IFERROR(INDEX(Расходка[Наименование расходного материала],MATCH(Расходка[[#This Row],[№]],Поиск_расходки[Индекс8],0)),"")</f>
        <v>Lepu Medical</v>
      </c>
      <c r="Z18" s="116" t="str">
        <f>IFERROR(INDEX(Расходка[Наименование расходного материала],MATCH(Расходка[[#This Row],[№]],Поиск_расходки[Индекс9],0)),"")</f>
        <v>Lepu Medical</v>
      </c>
      <c r="AA18" s="116" t="str">
        <f>IFERROR(INDEX(Расходка[Наименование расходного материала],MATCH(Расходка[[#This Row],[№]],Поиск_расходки[Индекс10],0)),"")</f>
        <v>Lepu Medical</v>
      </c>
      <c r="AB18" s="116" t="str">
        <f>IFERROR(INDEX(Расходка[Наименование расходного материала],MATCH(Расходка[[#This Row],[№]],Поиск_расходки[Индекс11],0)),"")</f>
        <v>Lepu Medical</v>
      </c>
      <c r="AC18" s="116" t="str">
        <f>IFERROR(INDEX(Расходка[Наименование расходного материала],MATCH(Расходка[[#This Row],[№]],Поиск_расходки[Индекс12],0)),"")</f>
        <v>Lepu Medical</v>
      </c>
      <c r="AD18" s="116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18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19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>Demax</v>
      </c>
      <c r="W20" s="116" t="str">
        <f>IFERROR(INDEX(Расходка[Наименование расходного материала],MATCH(Расходка[[#This Row],[№]],Поиск_расходки[Индекс6],0)),"")</f>
        <v>Demax</v>
      </c>
      <c r="X20" s="116" t="str">
        <f>IFERROR(INDEX(Расходка[Наименование расходного материала],MATCH(Расходка[[#This Row],[№]],Поиск_расходки[Индекс7],0)),"")</f>
        <v>Demax</v>
      </c>
      <c r="Y20" s="116" t="str">
        <f>IFERROR(INDEX(Расходка[Наименование расходного материала],MATCH(Расходка[[#This Row],[№]],Поиск_расходки[Индекс8],0)),"")</f>
        <v>Demax</v>
      </c>
      <c r="Z20" s="116" t="str">
        <f>IFERROR(INDEX(Расходка[Наименование расходного материала],MATCH(Расходка[[#This Row],[№]],Поиск_расходки[Индекс9],0)),"")</f>
        <v>Demax</v>
      </c>
      <c r="AA20" s="116" t="str">
        <f>IFERROR(INDEX(Расходка[Наименование расходного материала],MATCH(Расходка[[#This Row],[№]],Поиск_расходки[Индекс10],0)),"")</f>
        <v>Demax</v>
      </c>
      <c r="AB20" s="116" t="str">
        <f>IFERROR(INDEX(Расходка[Наименование расходного материала],MATCH(Расходка[[#This Row],[№]],Поиск_расходки[Индекс11],0)),"")</f>
        <v>Demax</v>
      </c>
      <c r="AC20" s="116" t="str">
        <f>IFERROR(INDEX(Расходка[Наименование расходного материала],MATCH(Расходка[[#This Row],[№]],Поиск_расходки[Индекс12],0)),"")</f>
        <v>Demax</v>
      </c>
      <c r="AD20" s="116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20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>Oscor 7F</v>
      </c>
      <c r="W21" s="116" t="str">
        <f>IFERROR(INDEX(Расходка[Наименование расходного материала],MATCH(Расходка[[#This Row],[№]],Поиск_расходки[Индекс6],0)),"")</f>
        <v>Oscor 7F</v>
      </c>
      <c r="X21" s="116" t="str">
        <f>IFERROR(INDEX(Расходка[Наименование расходного материала],MATCH(Расходка[[#This Row],[№]],Поиск_расходки[Индекс7],0)),"")</f>
        <v>Oscor 7F</v>
      </c>
      <c r="Y21" s="116" t="str">
        <f>IFERROR(INDEX(Расходка[Наименование расходного материала],MATCH(Расходка[[#This Row],[№]],Поиск_расходки[Индекс8],0)),"")</f>
        <v>Oscor 7F</v>
      </c>
      <c r="Z21" s="116" t="str">
        <f>IFERROR(INDEX(Расходка[Наименование расходного материала],MATCH(Расходка[[#This Row],[№]],Поиск_расходки[Индекс9],0)),"")</f>
        <v>Oscor 7F</v>
      </c>
      <c r="AA21" s="116" t="str">
        <f>IFERROR(INDEX(Расходка[Наименование расходного материала],MATCH(Расходка[[#This Row],[№]],Поиск_расходки[Индекс10],0)),"")</f>
        <v>Oscor 7F</v>
      </c>
      <c r="AB21" s="116" t="str">
        <f>IFERROR(INDEX(Расходка[Наименование расходного материала],MATCH(Расходка[[#This Row],[№]],Поиск_расходки[Индекс11],0)),"")</f>
        <v>Oscor 7F</v>
      </c>
      <c r="AC21" s="116" t="str">
        <f>IFERROR(INDEX(Расходка[Наименование расходного материала],MATCH(Расходка[[#This Row],[№]],Поиск_расходки[Индекс12],0)),"")</f>
        <v>Oscor 7F</v>
      </c>
      <c r="AD21" s="116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21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22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7">
        <f>IF(ISNUMBER(SEARCH('Карта учёта'!$B$13,Расходка[[#This Row],[Наименование расходного материала]])),MAX($E$1:E23)+1,0)</f>
        <v>1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23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24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25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1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26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>Fielder</v>
      </c>
      <c r="W27" s="116" t="str">
        <f>IFERROR(INDEX(Расходка[Наименование расходного материала],MATCH(Расходка[[#This Row],[№]],Поиск_расходки[Индекс6],0)),"")</f>
        <v>Fielder</v>
      </c>
      <c r="X27" s="116" t="str">
        <f>IFERROR(INDEX(Расходка[Наименование расходного материала],MATCH(Расходка[[#This Row],[№]],Поиск_расходки[Индекс7],0)),"")</f>
        <v>Fielder</v>
      </c>
      <c r="Y27" s="116" t="str">
        <f>IFERROR(INDEX(Расходка[Наименование расходного материала],MATCH(Расходка[[#This Row],[№]],Поиск_расходки[Индекс8],0)),"")</f>
        <v>Fielder</v>
      </c>
      <c r="Z27" s="116" t="str">
        <f>IFERROR(INDEX(Расходка[Наименование расходного материала],MATCH(Расходка[[#This Row],[№]],Поиск_расходки[Индекс9],0)),"")</f>
        <v>Fielder</v>
      </c>
      <c r="AA27" s="116" t="str">
        <f>IFERROR(INDEX(Расходка[Наименование расходного материала],MATCH(Расходка[[#This Row],[№]],Поиск_расходки[Индекс10],0)),"")</f>
        <v>Fielder</v>
      </c>
      <c r="AB27" s="116" t="str">
        <f>IFERROR(INDEX(Расходка[Наименование расходного материала],MATCH(Расходка[[#This Row],[№]],Поиск_расходки[Индекс11],0)),"")</f>
        <v>Fielder</v>
      </c>
      <c r="AC27" s="116" t="str">
        <f>IFERROR(INDEX(Расходка[Наименование расходного материала],MATCH(Расходка[[#This Row],[№]],Поиск_расходки[Индекс12],0)),"")</f>
        <v>Fielder</v>
      </c>
      <c r="AD27" s="116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2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27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>Fielder XT-A</v>
      </c>
      <c r="W28" s="116" t="str">
        <f>IFERROR(INDEX(Расходка[Наименование расходного материала],MATCH(Расходка[[#This Row],[№]],Поиск_расходки[Индекс6],0)),"")</f>
        <v>Fielder XT-A</v>
      </c>
      <c r="X28" s="116" t="str">
        <f>IFERROR(INDEX(Расходка[Наименование расходного материала],MATCH(Расходка[[#This Row],[№]],Поиск_расходки[Индекс7],0)),"")</f>
        <v>Fielder XT-A</v>
      </c>
      <c r="Y28" s="116" t="str">
        <f>IFERROR(INDEX(Расходка[Наименование расходного материала],MATCH(Расходка[[#This Row],[№]],Поиск_расходки[Индекс8],0)),"")</f>
        <v>Fielder XT-A</v>
      </c>
      <c r="Z28" s="116" t="str">
        <f>IFERROR(INDEX(Расходка[Наименование расходного материала],MATCH(Расходка[[#This Row],[№]],Поиск_расходки[Индекс9],0)),"")</f>
        <v>Fielder XT-A</v>
      </c>
      <c r="AA28" s="116" t="str">
        <f>IFERROR(INDEX(Расходка[Наименование расходного материала],MATCH(Расходка[[#This Row],[№]],Поиск_расходки[Индекс10],0)),"")</f>
        <v>Fielder XT-A</v>
      </c>
      <c r="AB28" s="116" t="str">
        <f>IFERROR(INDEX(Расходка[Наименование расходного материала],MATCH(Расходка[[#This Row],[№]],Поиск_расходки[Индекс11],0)),"")</f>
        <v>Fielder XT-A</v>
      </c>
      <c r="AC28" s="116" t="str">
        <f>IFERROR(INDEX(Расходка[Наименование расходного материала],MATCH(Расходка[[#This Row],[№]],Поиск_расходки[Индекс12],0)),"")</f>
        <v>Fielder XT-A</v>
      </c>
      <c r="AD28" s="116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3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28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>Fielder XT-R</v>
      </c>
      <c r="W29" s="116" t="str">
        <f>IFERROR(INDEX(Расходка[Наименование расходного материала],MATCH(Расходка[[#This Row],[№]],Поиск_расходки[Индекс6],0)),"")</f>
        <v>Fielder XT-R</v>
      </c>
      <c r="X29" s="116" t="str">
        <f>IFERROR(INDEX(Расходка[Наименование расходного материала],MATCH(Расходка[[#This Row],[№]],Поиск_расходки[Индекс7],0)),"")</f>
        <v>Fielder XT-R</v>
      </c>
      <c r="Y29" s="116" t="str">
        <f>IFERROR(INDEX(Расходка[Наименование расходного материала],MATCH(Расходка[[#This Row],[№]],Поиск_расходки[Индекс8],0)),"")</f>
        <v>Fielder XT-R</v>
      </c>
      <c r="Z29" s="116" t="str">
        <f>IFERROR(INDEX(Расходка[Наименование расходного материала],MATCH(Расходка[[#This Row],[№]],Поиск_расходки[Индекс9],0)),"")</f>
        <v>Fielder XT-R</v>
      </c>
      <c r="AA29" s="116" t="str">
        <f>IFERROR(INDEX(Расходка[Наименование расходного материала],MATCH(Расходка[[#This Row],[№]],Поиск_расходки[Индекс10],0)),"")</f>
        <v>Fielder XT-R</v>
      </c>
      <c r="AB29" s="116" t="str">
        <f>IFERROR(INDEX(Расходка[Наименование расходного материала],MATCH(Расходка[[#This Row],[№]],Поиск_расходки[Индекс11],0)),"")</f>
        <v>Fielder XT-R</v>
      </c>
      <c r="AC29" s="116" t="str">
        <f>IFERROR(INDEX(Расходка[Наименование расходного материала],MATCH(Расходка[[#This Row],[№]],Поиск_расходки[Индекс12],0)),"")</f>
        <v>Fielder XT-R</v>
      </c>
      <c r="AD29" s="116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515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29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6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516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30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6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517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31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6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32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>Intuition</v>
      </c>
      <c r="W33" s="116" t="str">
        <f>IFERROR(INDEX(Расходка[Наименование расходного материала],MATCH(Расходка[[#This Row],[№]],Поиск_расходки[Индекс6],0)),"")</f>
        <v>Intuition</v>
      </c>
      <c r="X33" s="116" t="str">
        <f>IFERROR(INDEX(Расходка[Наименование расходного материала],MATCH(Расходка[[#This Row],[№]],Поиск_расходки[Индекс7],0)),"")</f>
        <v>Intuition</v>
      </c>
      <c r="Y33" s="116" t="str">
        <f>IFERROR(INDEX(Расходка[Наименование расходного материала],MATCH(Расходка[[#This Row],[№]],Поиск_расходки[Индекс8],0)),"")</f>
        <v>Intuition</v>
      </c>
      <c r="Z33" s="116" t="str">
        <f>IFERROR(INDEX(Расходка[Наименование расходного материала],MATCH(Расходка[[#This Row],[№]],Поиск_расходки[Индекс9],0)),"")</f>
        <v>Intuition</v>
      </c>
      <c r="AA33" s="116" t="str">
        <f>IFERROR(INDEX(Расходка[Наименование расходного материала],MATCH(Расходка[[#This Row],[№]],Поиск_расходки[Индекс10],0)),"")</f>
        <v>Intuition</v>
      </c>
      <c r="AB33" s="116" t="str">
        <f>IFERROR(INDEX(Расходка[Наименование расходного материала],MATCH(Расходка[[#This Row],[№]],Поиск_расходки[Индекс11],0)),"")</f>
        <v>Intuition</v>
      </c>
      <c r="AC33" s="116" t="str">
        <f>IFERROR(INDEX(Расходка[Наименование расходного материала],MATCH(Расходка[[#This Row],[№]],Поиск_расходки[Индекс12],0)),"")</f>
        <v>Intuition</v>
      </c>
      <c r="AD33" s="116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33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34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35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36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>Rinato</v>
      </c>
      <c r="W37" s="116" t="str">
        <f>IFERROR(INDEX(Расходка[Наименование расходного материала],MATCH(Расходка[[#This Row],[№]],Поиск_расходки[Индекс6],0)),"")</f>
        <v>Rinato</v>
      </c>
      <c r="X37" s="116" t="str">
        <f>IFERROR(INDEX(Расходка[Наименование расходного материала],MATCH(Расходка[[#This Row],[№]],Поиск_расходки[Индекс7],0)),"")</f>
        <v>Rinato</v>
      </c>
      <c r="Y37" s="116" t="str">
        <f>IFERROR(INDEX(Расходка[Наименование расходного материала],MATCH(Расходка[[#This Row],[№]],Поиск_расходки[Индекс8],0)),"")</f>
        <v>Rinato</v>
      </c>
      <c r="Z37" s="116" t="str">
        <f>IFERROR(INDEX(Расходка[Наименование расходного материала],MATCH(Расходка[[#This Row],[№]],Поиск_расходки[Индекс9],0)),"")</f>
        <v>Rinato</v>
      </c>
      <c r="AA37" s="116" t="str">
        <f>IFERROR(INDEX(Расходка[Наименование расходного материала],MATCH(Расходка[[#This Row],[№]],Поиск_расходки[Индекс10],0)),"")</f>
        <v>Rinato</v>
      </c>
      <c r="AB37" s="116" t="str">
        <f>IFERROR(INDEX(Расходка[Наименование расходного материала],MATCH(Расходка[[#This Row],[№]],Поиск_расходки[Индекс11],0)),"")</f>
        <v>Rinato</v>
      </c>
      <c r="AC37" s="116" t="str">
        <f>IFERROR(INDEX(Расходка[Наименование расходного материала],MATCH(Расходка[[#This Row],[№]],Поиск_расходки[Индекс12],0)),"")</f>
        <v>Rinato</v>
      </c>
      <c r="AD37" s="116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37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38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39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40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>Sion</v>
      </c>
      <c r="W41" s="116" t="str">
        <f>IFERROR(INDEX(Расходка[Наименование расходного материала],MATCH(Расходка[[#This Row],[№]],Поиск_расходки[Индекс6],0)),"")</f>
        <v>Sion</v>
      </c>
      <c r="X41" s="116" t="str">
        <f>IFERROR(INDEX(Расходка[Наименование расходного материала],MATCH(Расходка[[#This Row],[№]],Поиск_расходки[Индекс7],0)),"")</f>
        <v>Sion</v>
      </c>
      <c r="Y41" s="116" t="str">
        <f>IFERROR(INDEX(Расходка[Наименование расходного материала],MATCH(Расходка[[#This Row],[№]],Поиск_расходки[Индекс8],0)),"")</f>
        <v>Sion</v>
      </c>
      <c r="Z41" s="116" t="str">
        <f>IFERROR(INDEX(Расходка[Наименование расходного материала],MATCH(Расходка[[#This Row],[№]],Поиск_расходки[Индекс9],0)),"")</f>
        <v>Sion</v>
      </c>
      <c r="AA41" s="116" t="str">
        <f>IFERROR(INDEX(Расходка[Наименование расходного материала],MATCH(Расходка[[#This Row],[№]],Поиск_расходки[Индекс10],0)),"")</f>
        <v>Sion</v>
      </c>
      <c r="AB41" s="116" t="str">
        <f>IFERROR(INDEX(Расходка[Наименование расходного материала],MATCH(Расходка[[#This Row],[№]],Поиск_расходки[Индекс11],0)),"")</f>
        <v>Sion</v>
      </c>
      <c r="AC41" s="116" t="str">
        <f>IFERROR(INDEX(Расходка[Наименование расходного материала],MATCH(Расходка[[#This Row],[№]],Поиск_расходки[Индекс12],0)),"")</f>
        <v>Sion</v>
      </c>
      <c r="AD41" s="116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41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>Sion Black</v>
      </c>
      <c r="W42" s="116" t="str">
        <f>IFERROR(INDEX(Расходка[Наименование расходного материала],MATCH(Расходка[[#This Row],[№]],Поиск_расходки[Индекс6],0)),"")</f>
        <v>Sion Black</v>
      </c>
      <c r="X42" s="116" t="str">
        <f>IFERROR(INDEX(Расходка[Наименование расходного материала],MATCH(Расходка[[#This Row],[№]],Поиск_расходки[Индекс7],0)),"")</f>
        <v>Sion Black</v>
      </c>
      <c r="Y42" s="116" t="str">
        <f>IFERROR(INDEX(Расходка[Наименование расходного материала],MATCH(Расходка[[#This Row],[№]],Поиск_расходки[Индекс8],0)),"")</f>
        <v>Sion Black</v>
      </c>
      <c r="Z42" s="116" t="str">
        <f>IFERROR(INDEX(Расходка[Наименование расходного материала],MATCH(Расходка[[#This Row],[№]],Поиск_расходки[Индекс9],0)),"")</f>
        <v>Sion Black</v>
      </c>
      <c r="AA42" s="116" t="str">
        <f>IFERROR(INDEX(Расходка[Наименование расходного материала],MATCH(Расходка[[#This Row],[№]],Поиск_расходки[Индекс10],0)),"")</f>
        <v>Sion Black</v>
      </c>
      <c r="AB42" s="116" t="str">
        <f>IFERROR(INDEX(Расходка[Наименование расходного материала],MATCH(Расходка[[#This Row],[№]],Поиск_расходки[Индекс11],0)),"")</f>
        <v>Sion Black</v>
      </c>
      <c r="AC42" s="116" t="str">
        <f>IFERROR(INDEX(Расходка[Наименование расходного материала],MATCH(Расходка[[#This Row],[№]],Поиск_расходки[Индекс12],0)),"")</f>
        <v>Sion Black</v>
      </c>
      <c r="AD42" s="116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42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>Sion Blue</v>
      </c>
      <c r="W43" s="116" t="str">
        <f>IFERROR(INDEX(Расходка[Наименование расходного материала],MATCH(Расходка[[#This Row],[№]],Поиск_расходки[Индекс6],0)),"")</f>
        <v>Sion Blue</v>
      </c>
      <c r="X43" s="116" t="str">
        <f>IFERROR(INDEX(Расходка[Наименование расходного материала],MATCH(Расходка[[#This Row],[№]],Поиск_расходки[Индекс7],0)),"")</f>
        <v>Sion Blue</v>
      </c>
      <c r="Y43" s="116" t="str">
        <f>IFERROR(INDEX(Расходка[Наименование расходного материала],MATCH(Расходка[[#This Row],[№]],Поиск_расходки[Индекс8],0)),"")</f>
        <v>Sion Blue</v>
      </c>
      <c r="Z43" s="116" t="str">
        <f>IFERROR(INDEX(Расходка[Наименование расходного материала],MATCH(Расходка[[#This Row],[№]],Поиск_расходки[Индекс9],0)),"")</f>
        <v>Sion Blue</v>
      </c>
      <c r="AA43" s="116" t="str">
        <f>IFERROR(INDEX(Расходка[Наименование расходного материала],MATCH(Расходка[[#This Row],[№]],Поиск_расходки[Индекс10],0)),"")</f>
        <v>Sion Blue</v>
      </c>
      <c r="AB43" s="116" t="str">
        <f>IFERROR(INDEX(Расходка[Наименование расходного материала],MATCH(Расходка[[#This Row],[№]],Поиск_расходки[Индекс11],0)),"")</f>
        <v>Sion Blue</v>
      </c>
      <c r="AC43" s="116" t="str">
        <f>IFERROR(INDEX(Расходка[Наименование расходного материала],MATCH(Расходка[[#This Row],[№]],Поиск_расходки[Индекс12],0)),"")</f>
        <v>Sion Blue</v>
      </c>
      <c r="AD43" s="116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43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>Thunder</v>
      </c>
      <c r="W44" s="116" t="str">
        <f>IFERROR(INDEX(Расходка[Наименование расходного материала],MATCH(Расходка[[#This Row],[№]],Поиск_расходки[Индекс6],0)),"")</f>
        <v>Thunder</v>
      </c>
      <c r="X44" s="116" t="str">
        <f>IFERROR(INDEX(Расходка[Наименование расходного материала],MATCH(Расходка[[#This Row],[№]],Поиск_расходки[Индекс7],0)),"")</f>
        <v>Thunder</v>
      </c>
      <c r="Y44" s="116" t="str">
        <f>IFERROR(INDEX(Расходка[Наименование расходного материала],MATCH(Расходка[[#This Row],[№]],Поиск_расходки[Индекс8],0)),"")</f>
        <v>Thunder</v>
      </c>
      <c r="Z44" s="116" t="str">
        <f>IFERROR(INDEX(Расходка[Наименование расходного материала],MATCH(Расходка[[#This Row],[№]],Поиск_расходки[Индекс9],0)),"")</f>
        <v>Thunder</v>
      </c>
      <c r="AA44" s="116" t="str">
        <f>IFERROR(INDEX(Расходка[Наименование расходного материала],MATCH(Расходка[[#This Row],[№]],Поиск_расходки[Индекс10],0)),"")</f>
        <v>Thunder</v>
      </c>
      <c r="AB44" s="116" t="str">
        <f>IFERROR(INDEX(Расходка[Наименование расходного материала],MATCH(Расходка[[#This Row],[№]],Поиск_расходки[Индекс11],0)),"")</f>
        <v>Thunder</v>
      </c>
      <c r="AC44" s="116" t="str">
        <f>IFERROR(INDEX(Расходка[Наименование расходного материала],MATCH(Расходка[[#This Row],[№]],Поиск_расходки[Индекс12],0)),"")</f>
        <v>Thunder</v>
      </c>
      <c r="AD44" s="116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44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>Whisper MS</v>
      </c>
      <c r="W45" s="116" t="str">
        <f>IFERROR(INDEX(Расходка[Наименование расходного материала],MATCH(Расходка[[#This Row],[№]],Поиск_расходки[Индекс6],0)),"")</f>
        <v>Whisper MS</v>
      </c>
      <c r="X45" s="116" t="str">
        <f>IFERROR(INDEX(Расходка[Наименование расходного материала],MATCH(Расходка[[#This Row],[№]],Поиск_расходки[Индекс7],0)),"")</f>
        <v>Whisper MS</v>
      </c>
      <c r="Y45" s="116" t="str">
        <f>IFERROR(INDEX(Расходка[Наименование расходного материала],MATCH(Расходка[[#This Row],[№]],Поиск_расходки[Индекс8],0)),"")</f>
        <v>Whisper MS</v>
      </c>
      <c r="Z45" s="116" t="str">
        <f>IFERROR(INDEX(Расходка[Наименование расходного материала],MATCH(Расходка[[#This Row],[№]],Поиск_расходки[Индекс9],0)),"")</f>
        <v>Whisper MS</v>
      </c>
      <c r="AA45" s="116" t="str">
        <f>IFERROR(INDEX(Расходка[Наименование расходного материала],MATCH(Расходка[[#This Row],[№]],Поиск_расходки[Индекс10],0)),"")</f>
        <v>Whisper MS</v>
      </c>
      <c r="AB45" s="116" t="str">
        <f>IFERROR(INDEX(Расходка[Наименование расходного материала],MATCH(Расходка[[#This Row],[№]],Поиск_расходки[Индекс11],0)),"")</f>
        <v>Whisper MS</v>
      </c>
      <c r="AC45" s="116" t="str">
        <f>IFERROR(INDEX(Расходка[Наименование расходного материала],MATCH(Расходка[[#This Row],[№]],Поиск_расходки[Индекс12],0)),"")</f>
        <v>Whisper MS</v>
      </c>
      <c r="AD45" s="116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45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>Winn 200T</v>
      </c>
      <c r="W46" s="116" t="str">
        <f>IFERROR(INDEX(Расходка[Наименование расходного материала],MATCH(Расходка[[#This Row],[№]],Поиск_расходки[Индекс6],0)),"")</f>
        <v>Winn 200T</v>
      </c>
      <c r="X46" s="116" t="str">
        <f>IFERROR(INDEX(Расходка[Наименование расходного материала],MATCH(Расходка[[#This Row],[№]],Поиск_расходки[Индекс7],0)),"")</f>
        <v>Winn 200T</v>
      </c>
      <c r="Y46" s="116" t="str">
        <f>IFERROR(INDEX(Расходка[Наименование расходного материала],MATCH(Расходка[[#This Row],[№]],Поиск_расходки[Индекс8],0)),"")</f>
        <v>Winn 200T</v>
      </c>
      <c r="Z46" s="116" t="str">
        <f>IFERROR(INDEX(Расходка[Наименование расходного материала],MATCH(Расходка[[#This Row],[№]],Поиск_расходки[Индекс9],0)),"")</f>
        <v>Winn 200T</v>
      </c>
      <c r="AA46" s="116" t="str">
        <f>IFERROR(INDEX(Расходка[Наименование расходного материала],MATCH(Расходка[[#This Row],[№]],Поиск_расходки[Индекс10],0)),"")</f>
        <v>Winn 200T</v>
      </c>
      <c r="AB46" s="116" t="str">
        <f>IFERROR(INDEX(Расходка[Наименование расходного материала],MATCH(Расходка[[#This Row],[№]],Поиск_расходки[Индекс11],0)),"")</f>
        <v>Winn 200T</v>
      </c>
      <c r="AC46" s="116" t="str">
        <f>IFERROR(INDEX(Расходка[Наименование расходного материала],MATCH(Расходка[[#This Row],[№]],Поиск_расходки[Индекс12],0)),"")</f>
        <v>Winn 200T</v>
      </c>
      <c r="AD46" s="116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46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47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8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48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9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512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49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0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" t="s">
        <v>278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50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>BMS, Integtity</v>
      </c>
      <c r="W51" s="116" t="str">
        <f>IFERROR(INDEX(Расходка[Наименование расходного материала],MATCH(Расходка[[#This Row],[№]],Поиск_расходки[Индекс6],0)),"")</f>
        <v>BMS, Integtity</v>
      </c>
      <c r="X51" s="116" t="str">
        <f>IFERROR(INDEX(Расходка[Наименование расходного материала],MATCH(Расходка[[#This Row],[№]],Поиск_расходки[Индекс7],0)),"")</f>
        <v>BMS, Integtity</v>
      </c>
      <c r="Y51" s="116" t="str">
        <f>IFERROR(INDEX(Расходка[Наименование расходного материала],MATCH(Расходка[[#This Row],[№]],Поиск_расходки[Индекс8],0)),"")</f>
        <v>BMS, Integtity</v>
      </c>
      <c r="Z51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61" t="s">
        <v>346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51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>DES, Calipso</v>
      </c>
      <c r="W52" s="116" t="str">
        <f>IFERROR(INDEX(Расходка[Наименование расходного материала],MATCH(Расходка[[#This Row],[№]],Поиск_расходки[Индекс6],0)),"")</f>
        <v>DES, Calipso</v>
      </c>
      <c r="X52" s="116" t="str">
        <f>IFERROR(INDEX(Расходка[Наименование расходного материала],MATCH(Расходка[[#This Row],[№]],Поиск_расходки[Индекс7],0)),"")</f>
        <v>DES, Calipso</v>
      </c>
      <c r="Y52" s="116" t="str">
        <f>IFERROR(INDEX(Расходка[Наименование расходного материала],MATCH(Расходка[[#This Row],[№]],Поиск_расходки[Индекс8],0)),"")</f>
        <v>DES, Calipso</v>
      </c>
      <c r="Z52" s="116" t="str">
        <f>IFERROR(INDEX(Расходка[Наименование расходного материала],MATCH(Расходка[[#This Row],[№]],Поиск_расходки[Индекс9],0)),"")</f>
        <v>DES, Calipso</v>
      </c>
      <c r="AA52" s="116" t="str">
        <f>IFERROR(INDEX(Расходка[Наименование расходного материала],MATCH(Расходка[[#This Row],[№]],Поиск_расходки[Индекс10],0)),"")</f>
        <v>DES, Calipso</v>
      </c>
      <c r="AB52" s="116" t="str">
        <f>IFERROR(INDEX(Расходка[Наименование расходного материала],MATCH(Расходка[[#This Row],[№]],Поиск_расходки[Индекс11],0)),"")</f>
        <v>DES, Calipso</v>
      </c>
      <c r="AC52" s="116" t="str">
        <f>IFERROR(INDEX(Расходка[Наименование расходного материала],MATCH(Расходка[[#This Row],[№]],Поиск_расходки[Индекс12],0)),"")</f>
        <v>DES, Calipso</v>
      </c>
      <c r="AD52" s="116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1" t="s">
        <v>345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52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>DES, NanoMed</v>
      </c>
      <c r="W53" s="116" t="str">
        <f>IFERROR(INDEX(Расходка[Наименование расходного материала],MATCH(Расходка[[#This Row],[№]],Поиск_расходки[Индекс6],0)),"")</f>
        <v>DES, NanoMed</v>
      </c>
      <c r="X53" s="116" t="str">
        <f>IFERROR(INDEX(Расходка[Наименование расходного материала],MATCH(Расходка[[#This Row],[№]],Поиск_расходки[Индекс7],0)),"")</f>
        <v>DES, NanoMed</v>
      </c>
      <c r="Y53" s="116" t="str">
        <f>IFERROR(INDEX(Расходка[Наименование расходного материала],MATCH(Расходка[[#This Row],[№]],Поиск_расходки[Индекс8],0)),"")</f>
        <v>DES, NanoMed</v>
      </c>
      <c r="Z53" s="116" t="str">
        <f>IFERROR(INDEX(Расходка[Наименование расходного материала],MATCH(Расходка[[#This Row],[№]],Поиск_расходки[Индекс9],0)),"")</f>
        <v>DES, NanoMed</v>
      </c>
      <c r="AA53" s="116" t="str">
        <f>IFERROR(INDEX(Расходка[Наименование расходного материала],MATCH(Расходка[[#This Row],[№]],Поиск_расходки[Индекс10],0)),"")</f>
        <v>DES, NanoMed</v>
      </c>
      <c r="AB53" s="116" t="str">
        <f>IFERROR(INDEX(Расходка[Наименование расходного материала],MATCH(Расходка[[#This Row],[№]],Поиск_расходки[Индекс11],0)),"")</f>
        <v>DES, NanoMed</v>
      </c>
      <c r="AC53" s="116" t="str">
        <f>IFERROR(INDEX(Расходка[Наименование расходного материала],MATCH(Расходка[[#This Row],[№]],Поиск_расходки[Индекс12],0)),"")</f>
        <v>DES, NanoMed</v>
      </c>
      <c r="AD53" s="116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32" t="s">
        <v>324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53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4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4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358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54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>DES, Yukon Chrome PC</v>
      </c>
      <c r="W55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5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s="165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55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>DES, Firehawk</v>
      </c>
      <c r="W56" s="116" t="str">
        <f>IFERROR(INDEX(Расходка[Наименование расходного материала],MATCH(Расходка[[#This Row],[№]],Поиск_расходки[Индекс6],0)),"")</f>
        <v>DES, Firehawk</v>
      </c>
      <c r="X56" s="116" t="str">
        <f>IFERROR(INDEX(Расходка[Наименование расходного материала],MATCH(Расходка[[#This Row],[№]],Поиск_расходки[Индекс7],0)),"")</f>
        <v>DES, Firehawk</v>
      </c>
      <c r="Y56" s="116" t="str">
        <f>IFERROR(INDEX(Расходка[Наименование расходного материала],MATCH(Расходка[[#This Row],[№]],Поиск_расходки[Индекс8],0)),"")</f>
        <v>DES, Firehawk</v>
      </c>
      <c r="Z56" s="116" t="str">
        <f>IFERROR(INDEX(Расходка[Наименование расходного материала],MATCH(Расходка[[#This Row],[№]],Поиск_расходки[Индекс9],0)),"")</f>
        <v>DES, Firehawk</v>
      </c>
      <c r="AA56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t="s">
        <v>386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56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>DES, Resolute Onyx</v>
      </c>
      <c r="W57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7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325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57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>Guidezilla™ II 6F</v>
      </c>
      <c r="W58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454</v>
      </c>
    </row>
    <row r="59" spans="1:33">
      <c r="A59">
        <v>58</v>
      </c>
      <c r="B59" t="s">
        <v>95</v>
      </c>
      <c r="C59" s="1" t="s">
        <v>344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58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>Telescope ™ II 6F</v>
      </c>
      <c r="W59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59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>Launcher 6F AL 1</v>
      </c>
      <c r="W60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352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60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>Launcher 6F AL 2</v>
      </c>
      <c r="W61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1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61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62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63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329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64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65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66</v>
      </c>
      <c r="J67" s="201">
        <f>IF(ISNUMBER(SEARCH('Карта учёта'!$B$18,Расходка[[#This Row],[Наименование расходного материала]])),MAX($J$1:J66)+1,0)</f>
        <v>66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202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202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67</v>
      </c>
      <c r="J68" s="201">
        <f>IF(ISNUMBER(SEARCH('Карта учёта'!$B$18,Расходка[[#This Row],[Наименование расходного материала]])),MAX($J$1:J67)+1,0)</f>
        <v>67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202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68</v>
      </c>
      <c r="J69" s="201">
        <f>IF(ISNUMBER(SEARCH('Карта учёта'!$B$18,Расходка[[#This Row],[Наименование расходного материала]])),MAX($J$1:J68)+1,0)</f>
        <v>68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202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340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69</v>
      </c>
      <c r="J70" s="201">
        <f>IF(ISNUMBER(SEARCH('Карта учёта'!$B$18,Расходка[[#This Row],[Наименование расходного материала]])),MAX($J$1:J69)+1,0)</f>
        <v>69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202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332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70</v>
      </c>
      <c r="J71" s="201">
        <f>IF(ISNUMBER(SEARCH('Карта учёта'!$B$18,Расходка[[#This Row],[Наименование расходного материала]])),MAX($J$1:J70)+1,0)</f>
        <v>70</v>
      </c>
      <c r="K71" s="201">
        <f>IF(ISNUMBER(SEARCH('Карта учёта'!$B$19,Расходка[[#This Row],[Наименование расходного материала]])),MAX($K$1:K70)+1,0)</f>
        <v>70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202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26" sqref="C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5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120</v>
      </c>
      <c r="B16" t="s">
        <v>524</v>
      </c>
      <c r="C16" s="247" t="str">
        <f>CONCATENATE(A16,B16)</f>
        <v>Старшая мед.сетра: Шишкина Н.Б.</v>
      </c>
    </row>
    <row r="17" spans="1:3">
      <c r="A17" t="s">
        <v>123</v>
      </c>
      <c r="B17" t="s">
        <v>350</v>
      </c>
      <c r="C17" t="str">
        <f>CONCATENATE(A17,B17)</f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47" t="str">
        <f>CONCATENATE(A19,B19)</f>
        <v/>
      </c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510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2024-04-04T13:59:29Z</cp:lastPrinted>
  <dcterms:created xsi:type="dcterms:W3CDTF">2015-06-05T18:19:34Z</dcterms:created>
  <dcterms:modified xsi:type="dcterms:W3CDTF">2024-04-04T14:00:29Z</dcterms:modified>
</cp:coreProperties>
</file>