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S72" i="1"/>
  <c r="F70" i="1"/>
  <c r="F71" i="1" s="1"/>
  <c r="S66" i="1" s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0" i="1"/>
  <c r="V54" i="1"/>
  <c r="V46" i="1"/>
  <c r="V65" i="1"/>
  <c r="V48" i="1"/>
  <c r="V42" i="1"/>
  <c r="V58" i="1"/>
  <c r="V66" i="1"/>
  <c r="V50" i="1"/>
  <c r="V63" i="1"/>
  <c r="V40" i="1"/>
  <c r="V67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V53" i="1" l="1"/>
  <c r="S43" i="1"/>
  <c r="S60" i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3" i="1"/>
  <c r="X34" i="1"/>
  <c r="X14" i="1"/>
  <c r="X22" i="1"/>
  <c r="X11" i="1"/>
  <c r="X30" i="1"/>
  <c r="X10" i="1" l="1"/>
  <c r="X26" i="1"/>
  <c r="X27" i="1"/>
  <c r="X23" i="1"/>
  <c r="X24" i="1"/>
  <c r="X35" i="1"/>
  <c r="X25" i="1"/>
  <c r="X5" i="1"/>
  <c r="X4" i="1"/>
  <c r="X12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AA70" i="1"/>
  <c r="M56" i="1"/>
  <c r="M57" i="1" s="1"/>
  <c r="L54" i="1"/>
  <c r="AA31" i="1" l="1"/>
  <c r="N71" i="1"/>
  <c r="AA12" i="1" s="1"/>
  <c r="AA72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l="1"/>
  <c r="Z47" i="1"/>
  <c r="M70" i="1"/>
  <c r="Z70" i="1" l="1"/>
  <c r="M71" i="1"/>
  <c r="Z12" i="1" s="1"/>
  <c r="Z31" i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<sst xmlns="http://schemas.openxmlformats.org/spreadsheetml/2006/main" count="876" uniqueCount="532">
  <si>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</si>
  <si>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</si>
  <si>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</si>
  <si>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</si>
  <si>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</si>
  <si>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</si>
  <si>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</si>
  <si>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</si>
  <si>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</si>
  <si>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</si>
  <si>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</si>
  <si>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</si>
  <si>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</si>
  <si>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</si>
  <si>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</si>
  <si>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</si>
  <si>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</si>
  <si>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</si>
  <si>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</si>
  <si>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</si>
  <si>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</si>
  <si>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</si>
  <si>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</si>
  <si>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</si>
  <si>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</si>
  <si>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</si>
  <si>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</si>
  <si>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</si>
  <si>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</si>
  <si>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</si>
  <si>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</si>
  <si>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</si>
  <si>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</si>
  <si>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</si>
  <si>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</si>
  <si>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</si>
  <si>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</si>
  <si>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</si>
  <si>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</si>
  <si>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</si>
  <si>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</si>
  <si>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</si>
  <si>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</si>
  <si>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</si>
  <si>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</si>
  <si>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</si>
  <si>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</si>
  <si>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</si>
  <si>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</si>
  <si>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</si>
  <si>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</si>
  <si>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</si>
  <si>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</si>
  <si>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</si>
  <si>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</si>
  <si>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</si>
  <si>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</si>
  <si>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</si>
  <si>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</si>
  <si>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</si>
  <si>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</si>
  <si>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</si>
  <si>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</si>
  <si>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</si>
  <si>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</si>
  <si>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</si>
  <si>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</si>
  <si>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</si>
  <si>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</si>
  <si>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</si>
  <si>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</si>
  <si>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</si>
  <si>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</si>
  <si>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</si>
  <si>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</si>
  <si>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</si>
  <si>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</si>
  <si>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</si>
  <si>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</si>
  <si>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</si>
  <si>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</si>
  <si>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</si>
  <si>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</si>
  <si>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</si>
  <si>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</si>
  <si>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</si>
  <si>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</si>
  <si>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</si>
  <si>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</si>
  <si>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</si>
  <si>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</si>
  <si>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</si>
  <si>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</si>
  <si>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</si>
  <si>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</si>
  <si>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</si>
  <si>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</si>
  <si>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</si>
  <si>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</si>
  <si>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</si>
  <si>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</si>
  <si>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</si>
  <si>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</si>
  <si>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</si>
  <si>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</si>
  <si>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</si>
  <si>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</si>
  <si>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</si>
  <si>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</si>
  <si>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</si>
  <si>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</si>
  <si>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</si>
  <si>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</si>
  <si>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</si>
  <si>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</si>
  <si>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</si>
  <si>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</si>
  <si>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</si>
  <si>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</si>
  <si>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</si>
  <si>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</si>
  <si>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</si>
  <si>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</si>
  <si>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</si>
  <si>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</si>
  <si>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</si>
  <si>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</si>
  <si>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</si>
  <si>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</si>
  <si>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</si>
  <si>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</si>
  <si>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</si>
  <si>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</si>
  <si>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</si>
  <si>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</si>
  <si>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</si>
  <si>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</si>
  <si>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</si>
  <si>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</si>
  <si>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</si>
  <si>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</si>
  <si>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</si>
  <si>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</si>
  <si>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</si>
  <si>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</si>
  <si>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</si>
  <si>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</si>
  <si>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</si>
  <si>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</si>
  <si>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</si>
  <si>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</si>
  <si>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</si>
  <si>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</si>
  <si>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</si>
  <si>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</si>
  <si>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</si>
  <si>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</si>
  <si>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</si>
  <si>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</si>
  <si>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</si>
  <si>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</si>
  <si>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</si>
  <si>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</si>
  <si>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</si>
  <si>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</si>
  <si>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</si>
  <si>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</si>
  <si>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</si>
  <si>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</si>
  <si>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</si>
  <si>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</si>
  <si>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</si>
  <si>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</si>
  <si>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</si>
  <si>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</si>
  <si>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</si>
  <si>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</si>
  <si>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</si>
  <si>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</si>
  <si>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</si>
  <si>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</si>
  <si>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</si>
  <si>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</si>
  <si>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</si>
  <si>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</si>
  <si>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</si>
  <si>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</si>
  <si>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</si>
  <si>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</si>
  <si>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</si>
  <si>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</si>
  <si>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</si>
  <si>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</si>
  <si>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</si>
  <si>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</si>
  <si>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</si>
  <si>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</si>
  <si>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</si>
  <si>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</si>
  <si>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</si>
  <si>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</si>
  <si>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</si>
  <si>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</si>
  <si>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</si>
  <si>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</si>
  <si>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</si>
  <si>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</si>
  <si>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</si>
  <si>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</si>
  <si>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</si>
  <si>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</si>
  <si>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</si>
  <si>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</si>
  <si>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</si>
  <si>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</si>
  <si>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</si>
  <si>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</si>
  <si>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</si>
  <si>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</si>
  <si>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</si>
  <si>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</si>
  <si>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</si>
  <si>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</si>
  <si>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</si>
  <si>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</si>
  <si>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</si>
  <si>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</si>
  <si>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</si>
  <si>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</si>
  <si>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</si>
  <si>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</si>
  <si>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</si>
  <si>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</si>
  <si>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</si>
  <si>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</si>
  <si>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</si>
  <si>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</si>
  <si>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</si>
  <si>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</si>
  <si>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</si>
  <si>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</si>
  <si>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</si>
  <si>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</si>
  <si>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</si>
  <si>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</si>
  <si>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</si>
  <si>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</si>
  <si>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</si>
  <si>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</si>
  <si>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</si>
  <si>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</si>
  <si>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</si>
  <si>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</si>
  <si>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</si>
  <si>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</si>
  <si>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</si>
  <si>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</si>
  <si>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</si>
  <si>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</si>
  <si>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</si>
  <si>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</si>
  <si>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</si>
  <si>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</si>
  <si>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</si>
  <si>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</si>
  <si>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</si>
  <si>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</si>
  <si>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</si>
  <si>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</si>
  <si>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</si>
  <si>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</si>
  <si>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</si>
  <si>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</si>
  <si>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</si>
  <si>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</si>
  <si>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</si>
  <si>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</si>
  <si>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</si>
  <si>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</si>
  <si>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</si>
  <si>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</si>
  <si>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</si>
  <si>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</si>
  <si>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</si>
  <si>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</si>
  <si>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</si>
  <si>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</si>
  <si>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</si>
  <si>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</si>
  <si>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</si>
  <si>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</si>
  <si>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</si>
  <si>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</si>
  <si>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</si>
  <si>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</si>
  <si>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</si>
  <si>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</si>
  <si>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</si>
  <si>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</si>
  <si>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</si>
  <si>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</si>
  <si>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</si>
  <si>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</si>
  <si>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</si>
  <si>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</si>
  <si>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</si>
  <si>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</si>
  <si>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</si>
  <si>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</si>
  <si>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</si>
  <si>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</si>
  <si>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</si>
  <si>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</si>
  <si>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</si>
  <si>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</si>
  <si>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</si>
  <si>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</si>
  <si>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</si>
  <si>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</si>
  <si>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</si>
  <si>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</si>
  <si>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</si>
  <si>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</si>
  <si>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</si>
  <si>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</si>
  <si>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</si>
  <si>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</si>
  <si>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</si>
  <si>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</si>
  <si>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</si>
  <si>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</si>
  <si>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</si>
  <si>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</si>
  <si>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</si>
  <si>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</si>
  <si>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</si>
  <si>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</si>
  <si>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</si>
  <si>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</si>
  <si>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</si>
  <si>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</si>
  <si>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</si>
  <si>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</si>
  <si>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</si>
  <si>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</si>
  <si>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</si>
  <si>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</si>
  <si>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</si>
  <si>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</si>
  <si>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</si>
  <si>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</si>
  <si>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</si>
  <si>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</si>
  <si>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</si>
  <si>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</si>
  <si>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</si>
  <si>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</si>
  <si>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</si>
  <si>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</si>
  <si>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</si>
  <si>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</si>
  <si>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</si>
  <si>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</si>
  <si>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</si>
  <si>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</si>
  <si>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</si>
  <si>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</si>
  <si>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</si>
  <si>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</si>
  <si>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</si>
  <si>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</si>
  <si>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</si>
  <si>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</si>
  <si>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</si>
  <si>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</si>
  <si>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</si>
  <si>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</si>
  <si>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</si>
  <si>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</si>
  <si>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</si>
  <si>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</si>
  <si>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</si>
  <si>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</si>
  <si>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</si>
  <si>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</si>
  <si>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</si>
  <si>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</si>
  <si>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</si>
  <si>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</si>
  <si>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</si>
  <si>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</si>
  <si>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</si>
  <si>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</si>
  <si>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</si>
  <si>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</si>
  <si>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</si>
  <si>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</si>
  <si>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</si>
  <si>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</si>
  <si>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</si>
  <si>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</si>
  <si>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</si>
  <si>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</si>
  <si>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</si>
  <si>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</si>
  <si>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</si>
  <si>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</si>
  <si>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</si>
  <si>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</si>
  <si>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</si>
  <si>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</si>
  <si>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</si>
  <si>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</si>
  <si>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</si>
  <si>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</si>
  <si>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</si>
  <si>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</si>
  <si>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</si>
  <si>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</si>
  <si>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</si>
  <si>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</si>
  <si>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</si>
  <si>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</si>
  <si>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</si>
  <si>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</si>
  <si>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</si>
  <si>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</si>
  <si>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</si>
  <si>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</si>
  <si>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</si>
  <si>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</si>
  <si>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</si>
  <si>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</si>
  <si>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</si>
  <si>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</si>
  <si>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</si>
  <si>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</si>
  <si>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</si>
  <si>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</si>
  <si>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</si>
  <si>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</si>
  <si>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</si>
  <si>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</si>
  <si>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</si>
  <si>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</si>
  <si>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</si>
  <si>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</si>
  <si>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</si>
  <si>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</si>
  <si>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</si>
  <si>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</si>
  <si>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</si>
  <si>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</si>
  <si>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</si>
  <si>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</si>
  <si>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</si>
  <si>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</si>
  <si>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</si>
  <si>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</si>
  <si>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</si>
  <si>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</si>
  <si>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</si>
  <si>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</si>
  <si>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</si>
  <si>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</si>
  <si>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</si>
  <si>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</si>
  <si>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</si>
  <si>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</si>
  <si>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</si>
  <si>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</si>
  <si>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</si>
  <si>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</si>
  <si>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</si>
  <si>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</si>
  <si>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</si>
  <si>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</si>
  <si>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</si>
  <si>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</si>
  <si>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</si>
  <si>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</si>
  <si>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</si>
  <si>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</si>
  <si>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</si>
  <si>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</si>
  <si>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</si>
  <si>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</si>
  <si>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</si>
  <si>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</si>
  <si>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</si>
  <si>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</si>
  <si>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</si>
  <si>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</si>
  <si>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</si>
  <si>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</si>
  <si>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</si>
  <si>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</si>
  <si>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</si>
  <si>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</si>
  <si>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</si>
  <si>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</si>
  <si>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</si>
  <si>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</si>
  <si>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</si>
  <si>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</si>
  <si>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</si>
  <si>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</si>
  <si>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</si>
  <si>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</si>
  <si>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</si>
  <si>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</si>
  <si>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</si>
  <si>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</si>
  <si>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</si>
  <si>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</si>
  <si>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</si>
  <si>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</si>
  <si>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</si>
  <si>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</si>
  <si>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</si>
  <si>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</si>
  <si>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проходим, неровности контуров</t>
  </si>
  <si>
    <t>Совместно с д/кардиологом: с учетом клинических данных, ЭКГ и КАГ рекомендована ЧКВ бассейна ОА.</t>
  </si>
  <si>
    <t>100 ml</t>
  </si>
  <si>
    <t>20 ml</t>
  </si>
  <si>
    <t>Пузина Л.И.</t>
  </si>
  <si>
    <t>14:24</t>
  </si>
  <si>
    <t>Правый</t>
  </si>
  <si>
    <t xml:space="preserve">стеноз проксимального  сегмента  70%, хроническая тотальная окклюзия на уровне среднего сегмента. Антеградный  кровоток TIMI 0. Выраженный колатеральный кровоток из системы ПКА с ретроградным полным контрастированием дистального и среднего сегментов ПНА. </t>
  </si>
  <si>
    <t xml:space="preserve">стеноз проксимального сегмента 40%, стеноз среднего сегмента 60%, стенозы дистального сегмента до 50%, стеноз устья ЗБВ 60%, стеноз устья ЗМЖВ 50%.. Антеградный  кровоток TIMI III.   </t>
  </si>
  <si>
    <t>бассейн предствален доминантной крупной ВТК. Определяется острая тотальная тромботическая окклюзия на уровне проксимального сегмента. Антеградный  кровоток   - TMI 0,  TTG 3,  Rentrop 0..</t>
  </si>
  <si>
    <t>Устье ствола ЛКА катетеризировано проводниковым катетером Launcher JL  3.5 6Fr. Коронарный проводник fielder проведён в дистальный сегмент крупной ВТК, для защиты зоны бифуркации - устья ниже отхождения ВТК заведен коронарный проводник Ангиолайн в дистальный сегмент ОА. Аспирационным катером Hunter 6f выполнена аспирация тромба 3-4 мм. Далее предилатация и реканализация БК Колибри 1.5-15, давленим 12 атм. В зону прокс ОА - ВТК имплантирован DES Resolute Integrity  3,0-18 мм, давлением 12атм. Рекроссинг проводников. Дилатация ячейки и устья зоны бифуркации ОА-ВТК БК Колибри 1.5 - 15, давлением 12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ОА и ВТК восстановлен  -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</si>
</sst>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M33" sqref="M3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45386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0.5625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0.56597222222222221</v>
      </c>
      <c r="C10" s="55"/>
      <c r="D10" s="96" t="s">
        <v>173</v>
      </c>
      <c r="E10" s="94"/>
      <c r="F10" s="94"/>
      <c r="G10" s="24" t="s">
        <v>144</v>
      </c>
      <c r="H10" s="26"/>
    </row>
    <row r="11" spans="1:8" ht="18" thickTop="1" thickBot="1">
      <c r="A11" s="89" t="s">
        <v>192</v>
      </c>
      <c r="B11" s="90" t="s">
        <v>525</v>
      </c>
      <c r="C11" s="8"/>
      <c r="D11" s="96" t="s">
        <v>170</v>
      </c>
      <c r="E11" s="94"/>
      <c r="F11" s="94"/>
      <c r="G11" s="24" t="s">
        <v>268</v>
      </c>
      <c r="H11" s="26"/>
    </row>
    <row r="12" spans="1:8" ht="16.5" thickTop="1">
      <c r="A12" s="81" t="s">
        <v>8</v>
      </c>
      <c r="B12" s="82">
        <v>18481</v>
      </c>
      <c r="C12" s="12"/>
      <c r="D12" s="96" t="s">
        <v>303</v>
      </c>
      <c r="E12" s="94"/>
      <c r="F12" s="94"/>
      <c r="G12" s="24" t="s">
        <v>262</v>
      </c>
      <c r="H12" s="26"/>
    </row>
    <row r="13" spans="1:8" ht="15.75">
      <c r="A13" s="15" t="s">
        <v>10</v>
      </c>
      <c r="B13" s="30">
        <f>DATEDIF(B12,B8,"y")</f>
        <v>73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9713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526</v>
      </c>
    </row>
    <row r="16" spans="1:8" ht="15.6" customHeight="1">
      <c r="A16" s="15" t="s">
        <v>106</v>
      </c>
      <c r="B16" s="19" t="s">
        <v>489</v>
      </c>
      <c r="D16" s="36"/>
      <c r="E16" s="36"/>
      <c r="F16" s="36"/>
      <c r="G16" s="170" t="s">
        <v>405</v>
      </c>
      <c r="H16" s="168">
        <v>6210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11.798999999999999</v>
      </c>
    </row>
    <row r="18" spans="1:8" ht="14.45" customHeight="1">
      <c r="A18" s="57" t="s">
        <v>188</v>
      </c>
      <c r="B18" s="87" t="s">
        <v>527</v>
      </c>
      <c r="D18" s="28" t="s">
        <v>210</v>
      </c>
      <c r="E18" s="28"/>
      <c r="F18" s="28"/>
      <c r="G18" s="85" t="s">
        <v>189</v>
      </c>
      <c r="H18" s="86" t="s">
        <v>511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521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528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530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529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522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R36" sqref="R3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209</v>
      </c>
      <c r="D8" s="235"/>
      <c r="E8" s="235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1</v>
      </c>
      <c r="H11" s="39"/>
    </row>
    <row r="12" spans="1:8" ht="18.75">
      <c r="A12" s="75" t="s">
        <v>191</v>
      </c>
      <c r="B12" s="20">
        <f>КАГ!B8</f>
        <v>45386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0.56597222222222221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0.61805555555555558</v>
      </c>
      <c r="C14" s="12"/>
      <c r="D14" s="96" t="s">
        <v>173</v>
      </c>
      <c r="E14" s="94"/>
      <c r="F14" s="94"/>
      <c r="G14" s="80" t="str">
        <f>КАГ!G10</f>
        <v>Александрова И.А.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5.208333333333337E-2</v>
      </c>
      <c r="D15" s="96" t="s">
        <v>170</v>
      </c>
      <c r="E15" s="94"/>
      <c r="F15" s="94"/>
      <c r="G15" s="80" t="str">
        <f>КАГ!G11</f>
        <v>Комаров А.С.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Пузина Л.И.</v>
      </c>
      <c r="C16" s="204">
        <f>LEN(КАГ!B11)</f>
        <v>11</v>
      </c>
      <c r="D16" s="96" t="s">
        <v>303</v>
      </c>
      <c r="E16" s="94"/>
      <c r="F16" s="94"/>
      <c r="G16" s="80" t="str">
        <f>КАГ!G12</f>
        <v>Бричёва И.В.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18481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73</v>
      </c>
      <c r="H18" s="39"/>
    </row>
    <row r="19" spans="1:8" ht="14.45" customHeight="1">
      <c r="A19" s="15" t="s">
        <v>12</v>
      </c>
      <c r="B19" s="68">
        <f>КАГ!B14</f>
        <v>9713</v>
      </c>
      <c r="C19" s="69"/>
      <c r="D19" s="69"/>
      <c r="E19" s="69"/>
      <c r="F19" s="69"/>
      <c r="G19" s="169" t="s">
        <v>402</v>
      </c>
      <c r="H19" s="184" t="str">
        <f>КАГ!H15</f>
        <v>14:24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405</v>
      </c>
      <c r="H20" s="185">
        <f>КАГ!H16</f>
        <v>6210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11.798999999999999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0.56944444444444442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531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524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E19" sqref="E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45386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Пузина Л.И.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18481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73</v>
      </c>
    </row>
    <row r="7" spans="1:4">
      <c r="A7" s="38"/>
      <c r="C7" s="102" t="s">
        <v>12</v>
      </c>
      <c r="D7" s="104">
        <f>КАГ!$B$14</f>
        <v>9713</v>
      </c>
    </row>
    <row r="8" spans="1:4">
      <c r="A8" s="198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>
      <c r="A10" s="199"/>
      <c r="B10" s="31"/>
      <c r="C10" s="153" t="s">
        <v>13</v>
      </c>
      <c r="D10" s="154">
        <f>КАГ!$B$8</f>
        <v>45386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328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347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8" t="s">
        <v>315</v>
      </c>
      <c r="C16" s="137"/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8" t="s">
        <v>310</v>
      </c>
      <c r="C17" s="137"/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8" t="s">
        <v>377</v>
      </c>
      <c r="C18" s="137" t="s">
        <v>407</v>
      </c>
      <c r="D18" s="142">
        <v>2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452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objects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18" sqref="C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1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6" t="str">
        <f>IFERROR(INDEX(Расходка[Наименование расходного материала],MATCH(Расходка[[#This Row],[№]],Поиск_расходки[Индекс4],0)),"")</f>
        <v>Fielder</v>
      </c>
      <c r="V2" s="116" t="str">
        <f>IFERROR(INDEX(Расходка[Наименование расходного материала],MATCH(Расходка[[#This Row],[№]],Поиск_расходки[Индекс5],0)),"")</f>
        <v>Hunter® 6F</v>
      </c>
      <c r="W2" s="116" t="str">
        <f>IFERROR(INDEX(Расходка[Наименование расходного материала],MATCH(Расходка[[#This Row],[№]],Поиск_расходки[Индекс6],0)),"")</f>
        <v>Колибри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500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>Fielder XT-A</v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493</v>
      </c>
      <c r="AO3" t="s">
        <v>501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>Fielder XT-R</v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506</v>
      </c>
      <c r="AO4" t="s">
        <v>503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502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505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499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413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1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2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520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6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6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6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6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6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416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>Nitrex 260</v>
      </c>
      <c r="Z13" s="116" t="str">
        <f>IFERROR(INDEX(Расходка[Наименование расходного материала],MATCH(Расходка[[#This Row],[№]],Поиск_расходки[Индекс9],0)),"")</f>
        <v>Nitrex 260</v>
      </c>
      <c r="AA13" s="116" t="str">
        <f>IFERROR(INDEX(Расходка[Наименование расходного материала],MATCH(Расходка[[#This Row],[№]],Поиск_расходки[Индекс10],0)),"")</f>
        <v>Nitrex 260</v>
      </c>
      <c r="AB13" s="116" t="str">
        <f>IFERROR(INDEX(Расходка[Наименование расходного материала],MATCH(Расходка[[#This Row],[№]],Поиск_расходки[Индекс11],0)),"")</f>
        <v>Nitrex 260</v>
      </c>
      <c r="AC13" s="116" t="str">
        <f>IFERROR(INDEX(Расходка[Наименование расходного материала],MATCH(Расходка[[#This Row],[№]],Поиск_расходки[Индекс12],0)),"")</f>
        <v>Nitrex 260</v>
      </c>
      <c r="AD13" s="116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417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>RadiFocus</v>
      </c>
      <c r="Z14" s="116" t="str">
        <f>IFERROR(INDEX(Расходка[Наименование расходного материала],MATCH(Расходка[[#This Row],[№]],Поиск_расходки[Индекс9],0)),"")</f>
        <v>RadiFocus</v>
      </c>
      <c r="AA14" s="116" t="str">
        <f>IFERROR(INDEX(Расходка[Наименование расходного материала],MATCH(Расходка[[#This Row],[№]],Поиск_расходки[Индекс10],0)),"")</f>
        <v>RadiFocus</v>
      </c>
      <c r="AB14" s="116" t="str">
        <f>IFERROR(INDEX(Расходка[Наименование расходного материала],MATCH(Расходка[[#This Row],[№]],Поиск_расходки[Индекс11],0)),"")</f>
        <v>RadiFocus</v>
      </c>
      <c r="AC14" s="116" t="str">
        <f>IFERROR(INDEX(Расходка[Наименование расходного материала],MATCH(Расходка[[#This Row],[№]],Поиск_расходки[Индекс12],0)),"")</f>
        <v>RadiFocus</v>
      </c>
      <c r="AD14" s="116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496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333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>BasixCOMPAK</v>
      </c>
      <c r="Z15" s="116" t="str">
        <f>IFERROR(INDEX(Расходка[Наименование расходного материала],MATCH(Расходка[[#This Row],[№]],Поиск_расходки[Индекс9],0)),"")</f>
        <v>BasixCOMPAK</v>
      </c>
      <c r="AA15" s="116" t="str">
        <f>IFERROR(INDEX(Расходка[Наименование расходного материала],MATCH(Расходка[[#This Row],[№]],Поиск_расходки[Индекс10],0)),"")</f>
        <v>BasixCOMPAK</v>
      </c>
      <c r="AB15" s="116" t="str">
        <f>IFERROR(INDEX(Расходка[Наименование расходного материала],MATCH(Расходка[[#This Row],[№]],Поиск_расходки[Индекс11],0)),"")</f>
        <v>BasixCOMPAK</v>
      </c>
      <c r="AC15" s="116" t="str">
        <f>IFERROR(INDEX(Расходка[Наименование расходного материала],MATCH(Расходка[[#This Row],[№]],Поиск_расходки[Индекс12],0)),"")</f>
        <v>BasixCOMPAK</v>
      </c>
      <c r="AD15" s="116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418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>BasixTOUCH</v>
      </c>
      <c r="Z16" s="116" t="str">
        <f>IFERROR(INDEX(Расходка[Наименование расходного материала],MATCH(Расходка[[#This Row],[№]],Поиск_расходки[Индекс9],0)),"")</f>
        <v>BasixTOUCH</v>
      </c>
      <c r="AA16" s="116" t="str">
        <f>IFERROR(INDEX(Расходка[Наименование расходного материала],MATCH(Расходка[[#This Row],[№]],Поиск_расходки[Индекс10],0)),"")</f>
        <v>BasixTOUCH</v>
      </c>
      <c r="AB16" s="116" t="str">
        <f>IFERROR(INDEX(Расходка[Наименование расходного материала],MATCH(Расходка[[#This Row],[№]],Поиск_расходки[Индекс11],0)),"")</f>
        <v>BasixTOUCH</v>
      </c>
      <c r="AC16" s="116" t="str">
        <f>IFERROR(INDEX(Расходка[Наименование расходного материала],MATCH(Расходка[[#This Row],[№]],Поиск_расходки[Индекс12],0)),"")</f>
        <v>BasixTOUCH</v>
      </c>
      <c r="AD16" s="116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419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>Dolphin</v>
      </c>
      <c r="Z17" s="116" t="str">
        <f>IFERROR(INDEX(Расходка[Наименование расходного материала],MATCH(Расходка[[#This Row],[№]],Поиск_расходки[Индекс9],0)),"")</f>
        <v>Dolphin</v>
      </c>
      <c r="AA17" s="116" t="str">
        <f>IFERROR(INDEX(Расходка[Наименование расходного материала],MATCH(Расходка[[#This Row],[№]],Поиск_расходки[Индекс10],0)),"")</f>
        <v>Dolphin</v>
      </c>
      <c r="AB17" s="116" t="str">
        <f>IFERROR(INDEX(Расходка[Наименование расходного материала],MATCH(Расходка[[#This Row],[№]],Поиск_расходки[Индекс11],0)),"")</f>
        <v>Dolphin</v>
      </c>
      <c r="AC17" s="116" t="str">
        <f>IFERROR(INDEX(Расходка[Наименование расходного материала],MATCH(Расходка[[#This Row],[№]],Поиск_расходки[Индекс12],0)),"")</f>
        <v>Dolphin</v>
      </c>
      <c r="AD17" s="116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420</v>
      </c>
      <c r="AI17" t="s">
        <v>206</v>
      </c>
    </row>
    <row r="18" spans="1:35">
      <c r="A18">
        <v>17</v>
      </c>
      <c r="B18" t="s">
        <v>306</v>
      </c>
      <c r="C18" t="s">
        <v>378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>Lepu Medical</v>
      </c>
      <c r="Z18" s="116" t="str">
        <f>IFERROR(INDEX(Расходка[Наименование расходного материала],MATCH(Расходка[[#This Row],[№]],Поиск_расходки[Индекс9],0)),"")</f>
        <v>Lepu Medical</v>
      </c>
      <c r="AA18" s="116" t="str">
        <f>IFERROR(INDEX(Расходка[Наименование расходного материала],MATCH(Расходка[[#This Row],[№]],Поиск_расходки[Индекс10],0)),"")</f>
        <v>Lepu Medical</v>
      </c>
      <c r="AB18" s="116" t="str">
        <f>IFERROR(INDEX(Расходка[Наименование расходного материала],MATCH(Расходка[[#This Row],[№]],Поиск_расходки[Индекс11],0)),"")</f>
        <v>Lepu Medical</v>
      </c>
      <c r="AC18" s="116" t="str">
        <f>IFERROR(INDEX(Расходка[Наименование расходного материала],MATCH(Расходка[[#This Row],[№]],Поиск_расходки[Индекс12],0)),"")</f>
        <v>Lepu Medical</v>
      </c>
      <c r="AD18" s="116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421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422</v>
      </c>
      <c r="AI19" t="s">
        <v>301</v>
      </c>
    </row>
    <row r="20" spans="1:35">
      <c r="A20">
        <v>19</v>
      </c>
      <c r="B20" t="s">
        <v>306</v>
      </c>
      <c r="C20" t="s">
        <v>509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>Demax</v>
      </c>
      <c r="Z20" s="116" t="str">
        <f>IFERROR(INDEX(Расходка[Наименование расходного материала],MATCH(Расходка[[#This Row],[№]],Поиск_расходки[Индекс9],0)),"")</f>
        <v>Demax</v>
      </c>
      <c r="AA20" s="116" t="str">
        <f>IFERROR(INDEX(Расходка[Наименование расходного материала],MATCH(Расходка[[#This Row],[№]],Поиск_расходки[Индекс10],0)),"")</f>
        <v>Demax</v>
      </c>
      <c r="AB20" s="116" t="str">
        <f>IFERROR(INDEX(Расходка[Наименование расходного материала],MATCH(Расходка[[#This Row],[№]],Поиск_расходки[Индекс11],0)),"")</f>
        <v>Demax</v>
      </c>
      <c r="AC20" s="116" t="str">
        <f>IFERROR(INDEX(Расходка[Наименование расходного материала],MATCH(Расходка[[#This Row],[№]],Поиск_расходки[Индекс12],0)),"")</f>
        <v>Demax</v>
      </c>
      <c r="AD20" s="116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423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>Oscor 7F</v>
      </c>
      <c r="Z21" s="116" t="str">
        <f>IFERROR(INDEX(Расходка[Наименование расходного материала],MATCH(Расходка[[#This Row],[№]],Поиск_расходки[Индекс9],0)),"")</f>
        <v>Oscor 7F</v>
      </c>
      <c r="AA21" s="116" t="str">
        <f>IFERROR(INDEX(Расходка[Наименование расходного материала],MATCH(Расходка[[#This Row],[№]],Поиск_расходки[Индекс10],0)),"")</f>
        <v>Oscor 7F</v>
      </c>
      <c r="AB21" s="116" t="str">
        <f>IFERROR(INDEX(Расходка[Наименование расходного материала],MATCH(Расходка[[#This Row],[№]],Поиск_расходки[Индекс11],0)),"")</f>
        <v>Oscor 7F</v>
      </c>
      <c r="AC21" s="116" t="str">
        <f>IFERROR(INDEX(Расходка[Наименование расходного материала],MATCH(Расходка[[#This Row],[№]],Поиск_расходки[Индекс12],0)),"")</f>
        <v>Oscor 7F</v>
      </c>
      <c r="AD21" s="116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424</v>
      </c>
    </row>
    <row r="22" spans="1:35">
      <c r="A22">
        <v>21</v>
      </c>
      <c r="B22" t="s">
        <v>306</v>
      </c>
      <c r="C22" s="1" t="s">
        <v>513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425</v>
      </c>
    </row>
    <row r="23" spans="1:35">
      <c r="A23">
        <v>22</v>
      </c>
      <c r="B23" t="s">
        <v>306</v>
      </c>
      <c r="C23" s="1" t="s">
        <v>515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426</v>
      </c>
    </row>
    <row r="24" spans="1:35">
      <c r="A24">
        <v>23</v>
      </c>
      <c r="B24" t="s">
        <v>306</v>
      </c>
      <c r="C24" s="1" t="s">
        <v>306</v>
      </c>
      <c r="E24" s="117">
        <f>IF(ISNUMBER(SEARCH('Карта учёта'!$B$13,Расходка[[#This Row],[Наименование расходного материала]])),MAX($E$1:E23)+1,0)</f>
        <v>1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427</v>
      </c>
    </row>
    <row r="25" spans="1:35">
      <c r="A25">
        <v>24</v>
      </c>
      <c r="B25" t="s">
        <v>3</v>
      </c>
      <c r="C25" t="s">
        <v>322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428</v>
      </c>
    </row>
    <row r="26" spans="1:35">
      <c r="A26">
        <v>25</v>
      </c>
      <c r="B26" t="s">
        <v>3</v>
      </c>
      <c r="C26" t="s">
        <v>343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429</v>
      </c>
    </row>
    <row r="27" spans="1:35">
      <c r="A27">
        <v>26</v>
      </c>
      <c r="B27" t="s">
        <v>3</v>
      </c>
      <c r="C27" t="s">
        <v>315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1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>Fielder</v>
      </c>
      <c r="Z27" s="116" t="str">
        <f>IFERROR(INDEX(Расходка[Наименование расходного материала],MATCH(Расходка[[#This Row],[№]],Поиск_расходки[Индекс9],0)),"")</f>
        <v>Fielder</v>
      </c>
      <c r="AA27" s="116" t="str">
        <f>IFERROR(INDEX(Расходка[Наименование расходного материала],MATCH(Расходка[[#This Row],[№]],Поиск_расходки[Индекс10],0)),"")</f>
        <v>Fielder</v>
      </c>
      <c r="AB27" s="116" t="str">
        <f>IFERROR(INDEX(Расходка[Наименование расходного материала],MATCH(Расходка[[#This Row],[№]],Поиск_расходки[Индекс11],0)),"")</f>
        <v>Fielder</v>
      </c>
      <c r="AC27" s="116" t="str">
        <f>IFERROR(INDEX(Расходка[Наименование расходного материала],MATCH(Расходка[[#This Row],[№]],Поиск_расходки[Индекс12],0)),"")</f>
        <v>Fielder</v>
      </c>
      <c r="AD27" s="116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430</v>
      </c>
    </row>
    <row r="28" spans="1:35">
      <c r="A28">
        <v>27</v>
      </c>
      <c r="B28" t="s">
        <v>3</v>
      </c>
      <c r="C28" t="s">
        <v>375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2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>Fielder XT-A</v>
      </c>
      <c r="Z28" s="116" t="str">
        <f>IFERROR(INDEX(Расходка[Наименование расходного материала],MATCH(Расходка[[#This Row],[№]],Поиск_расходки[Индекс9],0)),"")</f>
        <v>Fielder XT-A</v>
      </c>
      <c r="AA28" s="116" t="str">
        <f>IFERROR(INDEX(Расходка[Наименование расходного материала],MATCH(Расходка[[#This Row],[№]],Поиск_расходки[Индекс10],0)),"")</f>
        <v>Fielder XT-A</v>
      </c>
      <c r="AB28" s="116" t="str">
        <f>IFERROR(INDEX(Расходка[Наименование расходного материала],MATCH(Расходка[[#This Row],[№]],Поиск_расходки[Индекс11],0)),"")</f>
        <v>Fielder XT-A</v>
      </c>
      <c r="AC28" s="116" t="str">
        <f>IFERROR(INDEX(Расходка[Наименование расходного материала],MATCH(Расходка[[#This Row],[№]],Поиск_расходки[Индекс12],0)),"")</f>
        <v>Fielder XT-A</v>
      </c>
      <c r="AD28" s="116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431</v>
      </c>
    </row>
    <row r="29" spans="1:35">
      <c r="A29">
        <v>28</v>
      </c>
      <c r="B29" t="s">
        <v>3</v>
      </c>
      <c r="C29" t="s">
        <v>376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3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>Fielder XT-R</v>
      </c>
      <c r="Z29" s="116" t="str">
        <f>IFERROR(INDEX(Расходка[Наименование расходного материала],MATCH(Расходка[[#This Row],[№]],Поиск_расходки[Индекс9],0)),"")</f>
        <v>Fielder XT-R</v>
      </c>
      <c r="AA29" s="116" t="str">
        <f>IFERROR(INDEX(Расходка[Наименование расходного материала],MATCH(Расходка[[#This Row],[№]],Поиск_расходки[Индекс10],0)),"")</f>
        <v>Fielder XT-R</v>
      </c>
      <c r="AB29" s="116" t="str">
        <f>IFERROR(INDEX(Расходка[Наименование расходного материала],MATCH(Расходка[[#This Row],[№]],Поиск_расходки[Индекс11],0)),"")</f>
        <v>Fielder XT-R</v>
      </c>
      <c r="AC29" s="116" t="str">
        <f>IFERROR(INDEX(Расходка[Наименование расходного материала],MATCH(Расходка[[#This Row],[№]],Поиск_расходки[Индекс12],0)),"")</f>
        <v>Fielder XT-R</v>
      </c>
      <c r="AD29" s="116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432</v>
      </c>
    </row>
    <row r="30" spans="1:35">
      <c r="A30">
        <v>29</v>
      </c>
      <c r="B30" t="s">
        <v>3</v>
      </c>
      <c r="C30" t="s">
        <v>517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494</v>
      </c>
    </row>
    <row r="31" spans="1:35">
      <c r="A31">
        <v>30</v>
      </c>
      <c r="B31" t="s">
        <v>3</v>
      </c>
      <c r="C31" s="1" t="s">
        <v>518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433</v>
      </c>
    </row>
    <row r="32" spans="1:35">
      <c r="A32">
        <v>31</v>
      </c>
      <c r="B32" t="s">
        <v>3</v>
      </c>
      <c r="C32" s="1" t="s">
        <v>519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434</v>
      </c>
    </row>
    <row r="33" spans="1:33">
      <c r="A33">
        <v>32</v>
      </c>
      <c r="B33" t="s">
        <v>3</v>
      </c>
      <c r="C33" s="1" t="s">
        <v>323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>Intuition</v>
      </c>
      <c r="Z33" s="116" t="str">
        <f>IFERROR(INDEX(Расходка[Наименование расходного материала],MATCH(Расходка[[#This Row],[№]],Поиск_расходки[Индекс9],0)),"")</f>
        <v>Intuition</v>
      </c>
      <c r="AA33" s="116" t="str">
        <f>IFERROR(INDEX(Расходка[Наименование расходного материала],MATCH(Расходка[[#This Row],[№]],Поиск_расходки[Индекс10],0)),"")</f>
        <v>Intuition</v>
      </c>
      <c r="AB33" s="116" t="str">
        <f>IFERROR(INDEX(Расходка[Наименование расходного материала],MATCH(Расходка[[#This Row],[№]],Поиск_расходки[Индекс11],0)),"")</f>
        <v>Intuition</v>
      </c>
      <c r="AC33" s="116" t="str">
        <f>IFERROR(INDEX(Расходка[Наименование расходного материала],MATCH(Расходка[[#This Row],[№]],Поиск_расходки[Индекс12],0)),"")</f>
        <v>Intuition</v>
      </c>
      <c r="AD33" s="116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435</v>
      </c>
    </row>
    <row r="34" spans="1:33">
      <c r="A34">
        <v>33</v>
      </c>
      <c r="B34" t="s">
        <v>3</v>
      </c>
      <c r="C34" t="s">
        <v>319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436</v>
      </c>
    </row>
    <row r="35" spans="1:33">
      <c r="A35">
        <v>34</v>
      </c>
      <c r="B35" t="s">
        <v>3</v>
      </c>
      <c r="C35" t="s">
        <v>320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495</v>
      </c>
    </row>
    <row r="36" spans="1:33">
      <c r="A36">
        <v>35</v>
      </c>
      <c r="B36" t="s">
        <v>3</v>
      </c>
      <c r="C36" t="s">
        <v>321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437</v>
      </c>
    </row>
    <row r="37" spans="1:33">
      <c r="A37">
        <v>36</v>
      </c>
      <c r="B37" t="s">
        <v>3</v>
      </c>
      <c r="C37" t="s">
        <v>317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>Rinato</v>
      </c>
      <c r="Z37" s="116" t="str">
        <f>IFERROR(INDEX(Расходка[Наименование расходного материала],MATCH(Расходка[[#This Row],[№]],Поиск_расходки[Индекс9],0)),"")</f>
        <v>Rinato</v>
      </c>
      <c r="AA37" s="116" t="str">
        <f>IFERROR(INDEX(Расходка[Наименование расходного материала],MATCH(Расходка[[#This Row],[№]],Поиск_расходки[Индекс10],0)),"")</f>
        <v>Rinato</v>
      </c>
      <c r="AB37" s="116" t="str">
        <f>IFERROR(INDEX(Расходка[Наименование расходного материала],MATCH(Расходка[[#This Row],[№]],Поиск_расходки[Индекс11],0)),"")</f>
        <v>Rinato</v>
      </c>
      <c r="AC37" s="116" t="str">
        <f>IFERROR(INDEX(Расходка[Наименование расходного материала],MATCH(Расходка[[#This Row],[№]],Поиск_расходки[Индекс12],0)),"")</f>
        <v>Rinato</v>
      </c>
      <c r="AD37" s="116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410</v>
      </c>
    </row>
    <row r="38" spans="1:33">
      <c r="A38">
        <v>37</v>
      </c>
      <c r="B38" t="s">
        <v>3</v>
      </c>
      <c r="C38" s="1" t="s">
        <v>354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497</v>
      </c>
    </row>
    <row r="39" spans="1:33">
      <c r="A39">
        <v>38</v>
      </c>
      <c r="B39" t="s">
        <v>3</v>
      </c>
      <c r="C39" s="1" t="s">
        <v>361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438</v>
      </c>
    </row>
    <row r="40" spans="1:33">
      <c r="A40">
        <v>39</v>
      </c>
      <c r="B40" t="s">
        <v>3</v>
      </c>
      <c r="C40" s="1" t="s">
        <v>360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439</v>
      </c>
    </row>
    <row r="41" spans="1:33">
      <c r="A41">
        <v>40</v>
      </c>
      <c r="B41" t="s">
        <v>3</v>
      </c>
      <c r="C41" t="s">
        <v>316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>Sion</v>
      </c>
      <c r="Z41" s="116" t="str">
        <f>IFERROR(INDEX(Расходка[Наименование расходного материала],MATCH(Расходка[[#This Row],[№]],Поиск_расходки[Индекс9],0)),"")</f>
        <v>Sion</v>
      </c>
      <c r="AA41" s="116" t="str">
        <f>IFERROR(INDEX(Расходка[Наименование расходного материала],MATCH(Расходка[[#This Row],[№]],Поиск_расходки[Индекс10],0)),"")</f>
        <v>Sion</v>
      </c>
      <c r="AB41" s="116" t="str">
        <f>IFERROR(INDEX(Расходка[Наименование расходного материала],MATCH(Расходка[[#This Row],[№]],Поиск_расходки[Индекс11],0)),"")</f>
        <v>Sion</v>
      </c>
      <c r="AC41" s="116" t="str">
        <f>IFERROR(INDEX(Расходка[Наименование расходного материала],MATCH(Расходка[[#This Row],[№]],Поиск_расходки[Индекс12],0)),"")</f>
        <v>Sion</v>
      </c>
      <c r="AD41" s="116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440</v>
      </c>
    </row>
    <row r="42" spans="1:33">
      <c r="A42">
        <v>41</v>
      </c>
      <c r="B42" t="s">
        <v>3</v>
      </c>
      <c r="C42" t="s">
        <v>380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>Sion Black</v>
      </c>
      <c r="Z42" s="116" t="str">
        <f>IFERROR(INDEX(Расходка[Наименование расходного материала],MATCH(Расходка[[#This Row],[№]],Поиск_расходки[Индекс9],0)),"")</f>
        <v>Sion Black</v>
      </c>
      <c r="AA42" s="116" t="str">
        <f>IFERROR(INDEX(Расходка[Наименование расходного материала],MATCH(Расходка[[#This Row],[№]],Поиск_расходки[Индекс10],0)),"")</f>
        <v>Sion Black</v>
      </c>
      <c r="AB42" s="116" t="str">
        <f>IFERROR(INDEX(Расходка[Наименование расходного материала],MATCH(Расходка[[#This Row],[№]],Поиск_расходки[Индекс11],0)),"")</f>
        <v>Sion Black</v>
      </c>
      <c r="AC42" s="116" t="str">
        <f>IFERROR(INDEX(Расходка[Наименование расходного материала],MATCH(Расходка[[#This Row],[№]],Поиск_расходки[Индекс12],0)),"")</f>
        <v>Sion Black</v>
      </c>
      <c r="AD42" s="116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441</v>
      </c>
    </row>
    <row r="43" spans="1:33">
      <c r="A43">
        <v>42</v>
      </c>
      <c r="B43" t="s">
        <v>3</v>
      </c>
      <c r="C43" s="1" t="s">
        <v>374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>Sion Blue</v>
      </c>
      <c r="Z43" s="116" t="str">
        <f>IFERROR(INDEX(Расходка[Наименование расходного материала],MATCH(Расходка[[#This Row],[№]],Поиск_расходки[Индекс9],0)),"")</f>
        <v>Sion Blue</v>
      </c>
      <c r="AA43" s="116" t="str">
        <f>IFERROR(INDEX(Расходка[Наименование расходного материала],MATCH(Расходка[[#This Row],[№]],Поиск_расходки[Индекс10],0)),"")</f>
        <v>Sion Blue</v>
      </c>
      <c r="AB43" s="116" t="str">
        <f>IFERROR(INDEX(Расходка[Наименование расходного материала],MATCH(Расходка[[#This Row],[№]],Поиск_расходки[Индекс11],0)),"")</f>
        <v>Sion Blue</v>
      </c>
      <c r="AC43" s="116" t="str">
        <f>IFERROR(INDEX(Расходка[Наименование расходного материала],MATCH(Расходка[[#This Row],[№]],Поиск_расходки[Индекс12],0)),"")</f>
        <v>Sion Blue</v>
      </c>
      <c r="AD43" s="116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414</v>
      </c>
    </row>
    <row r="44" spans="1:33">
      <c r="A44">
        <v>43</v>
      </c>
      <c r="B44" t="s">
        <v>3</v>
      </c>
      <c r="C44" t="s">
        <v>318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>Thunder</v>
      </c>
      <c r="Z44" s="116" t="str">
        <f>IFERROR(INDEX(Расходка[Наименование расходного материала],MATCH(Расходка[[#This Row],[№]],Поиск_расходки[Индекс9],0)),"")</f>
        <v>Thunder</v>
      </c>
      <c r="AA44" s="116" t="str">
        <f>IFERROR(INDEX(Расходка[Наименование расходного материала],MATCH(Расходка[[#This Row],[№]],Поиск_расходки[Индекс10],0)),"")</f>
        <v>Thunder</v>
      </c>
      <c r="AB44" s="116" t="str">
        <f>IFERROR(INDEX(Расходка[Наименование расходного материала],MATCH(Расходка[[#This Row],[№]],Поиск_расходки[Индекс11],0)),"")</f>
        <v>Thunder</v>
      </c>
      <c r="AC44" s="116" t="str">
        <f>IFERROR(INDEX(Расходка[Наименование расходного материала],MATCH(Расходка[[#This Row],[№]],Поиск_расходки[Индекс12],0)),"")</f>
        <v>Thunder</v>
      </c>
      <c r="AD44" s="116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442</v>
      </c>
    </row>
    <row r="45" spans="1:33">
      <c r="A45">
        <v>44</v>
      </c>
      <c r="B45" t="s">
        <v>3</v>
      </c>
      <c r="C45" t="s">
        <v>362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>Whisper MS</v>
      </c>
      <c r="Z45" s="116" t="str">
        <f>IFERROR(INDEX(Расходка[Наименование расходного материала],MATCH(Расходка[[#This Row],[№]],Поиск_расходки[Индекс9],0)),"")</f>
        <v>Whisper MS</v>
      </c>
      <c r="AA45" s="116" t="str">
        <f>IFERROR(INDEX(Расходка[Наименование расходного материала],MATCH(Расходка[[#This Row],[№]],Поиск_расходки[Индекс10],0)),"")</f>
        <v>Whisper MS</v>
      </c>
      <c r="AB45" s="116" t="str">
        <f>IFERROR(INDEX(Расходка[Наименование расходного материала],MATCH(Расходка[[#This Row],[№]],Поиск_расходки[Индекс11],0)),"")</f>
        <v>Whisper MS</v>
      </c>
      <c r="AC45" s="116" t="str">
        <f>IFERROR(INDEX(Расходка[Наименование расходного материала],MATCH(Расходка[[#This Row],[№]],Поиск_расходки[Индекс12],0)),"")</f>
        <v>Whisper MS</v>
      </c>
      <c r="AD45" s="116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443</v>
      </c>
    </row>
    <row r="46" spans="1:33">
      <c r="A46">
        <v>45</v>
      </c>
      <c r="B46" t="s">
        <v>3</v>
      </c>
      <c r="C46" t="s">
        <v>363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>Winn 200T</v>
      </c>
      <c r="Z46" s="116" t="str">
        <f>IFERROR(INDEX(Расходка[Наименование расходного материала],MATCH(Расходка[[#This Row],[№]],Поиск_расходки[Индекс9],0)),"")</f>
        <v>Winn 200T</v>
      </c>
      <c r="AA46" s="116" t="str">
        <f>IFERROR(INDEX(Расходка[Наименование расходного материала],MATCH(Расходка[[#This Row],[№]],Поиск_расходки[Индекс10],0)),"")</f>
        <v>Winn 200T</v>
      </c>
      <c r="AB46" s="116" t="str">
        <f>IFERROR(INDEX(Расходка[Наименование расходного материала],MATCH(Расходка[[#This Row],[№]],Поиск_расходки[Индекс11],0)),"")</f>
        <v>Winn 200T</v>
      </c>
      <c r="AC46" s="116" t="str">
        <f>IFERROR(INDEX(Расходка[Наименование расходного материала],MATCH(Расходка[[#This Row],[№]],Поиск_расходки[Индекс12],0)),"")</f>
        <v>Winn 200T</v>
      </c>
      <c r="AD46" s="116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444</v>
      </c>
    </row>
    <row r="47" spans="1:33">
      <c r="A47">
        <v>46</v>
      </c>
      <c r="B47" t="s">
        <v>3</v>
      </c>
      <c r="C47" t="s">
        <v>347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1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445</v>
      </c>
    </row>
    <row r="48" spans="1:33">
      <c r="A48">
        <v>47</v>
      </c>
      <c r="B48" t="s">
        <v>3</v>
      </c>
      <c r="C48" t="s">
        <v>516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0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446</v>
      </c>
    </row>
    <row r="49" spans="1:33">
      <c r="A49">
        <v>48</v>
      </c>
      <c r="B49" t="s">
        <v>3</v>
      </c>
      <c r="C49" t="s">
        <v>96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447</v>
      </c>
    </row>
    <row r="50" spans="1:33">
      <c r="A50">
        <v>49</v>
      </c>
      <c r="B50" t="s">
        <v>3</v>
      </c>
      <c r="C50" t="s">
        <v>514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448</v>
      </c>
    </row>
    <row r="51" spans="1:33">
      <c r="A51">
        <v>50</v>
      </c>
      <c r="B51" t="s">
        <v>6</v>
      </c>
      <c r="C51" s="1" t="s">
        <v>278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>BMS, Integtity</v>
      </c>
      <c r="Z51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1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1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449</v>
      </c>
    </row>
    <row r="52" spans="1:33">
      <c r="A52">
        <v>51</v>
      </c>
      <c r="B52" t="s">
        <v>6</v>
      </c>
      <c r="C52" s="161" t="s">
        <v>346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>DES, Calipso</v>
      </c>
      <c r="Z52" s="116" t="str">
        <f>IFERROR(INDEX(Расходка[Наименование расходного материала],MATCH(Расходка[[#This Row],[№]],Поиск_расходки[Индекс9],0)),"")</f>
        <v>DES, Calipso</v>
      </c>
      <c r="AA52" s="116" t="str">
        <f>IFERROR(INDEX(Расходка[Наименование расходного материала],MATCH(Расходка[[#This Row],[№]],Поиск_расходки[Индекс10],0)),"")</f>
        <v>DES, Calipso</v>
      </c>
      <c r="AB52" s="116" t="str">
        <f>IFERROR(INDEX(Расходка[Наименование расходного материала],MATCH(Расходка[[#This Row],[№]],Поиск_расходки[Индекс11],0)),"")</f>
        <v>DES, Calipso</v>
      </c>
      <c r="AC52" s="116" t="str">
        <f>IFERROR(INDEX(Расходка[Наименование расходного материала],MATCH(Расходка[[#This Row],[№]],Поиск_расходки[Индекс12],0)),"")</f>
        <v>DES, Calipso</v>
      </c>
      <c r="AD52" s="116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450</v>
      </c>
    </row>
    <row r="53" spans="1:33">
      <c r="A53">
        <v>52</v>
      </c>
      <c r="B53" t="s">
        <v>6</v>
      </c>
      <c r="C53" s="161" t="s">
        <v>345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0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>DES, NanoMed</v>
      </c>
      <c r="Z53" s="116" t="str">
        <f>IFERROR(INDEX(Расходка[Наименование расходного материала],MATCH(Расходка[[#This Row],[№]],Поиск_расходки[Индекс9],0)),"")</f>
        <v>DES, NanoMed</v>
      </c>
      <c r="AA53" s="116" t="str">
        <f>IFERROR(INDEX(Расходка[Наименование расходного материала],MATCH(Расходка[[#This Row],[№]],Поиск_расходки[Индекс10],0)),"")</f>
        <v>DES, NanoMed</v>
      </c>
      <c r="AB53" s="116" t="str">
        <f>IFERROR(INDEX(Расходка[Наименование расходного материала],MATCH(Расходка[[#This Row],[№]],Поиск_расходки[Индекс11],0)),"")</f>
        <v>DES, NanoMed</v>
      </c>
      <c r="AC53" s="116" t="str">
        <f>IFERROR(INDEX(Расходка[Наименование расходного материала],MATCH(Расходка[[#This Row],[№]],Поиск_расходки[Индекс12],0)),"")</f>
        <v>DES, NanoMed</v>
      </c>
      <c r="AD53" s="116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451</v>
      </c>
    </row>
    <row r="54" spans="1:33">
      <c r="A54">
        <v>53</v>
      </c>
      <c r="B54" t="s">
        <v>6</v>
      </c>
      <c r="C54" s="132" t="s">
        <v>324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1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4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4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4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452</v>
      </c>
    </row>
    <row r="55" spans="1:33">
      <c r="A55">
        <v>54</v>
      </c>
      <c r="B55" t="s">
        <v>6</v>
      </c>
      <c r="C55" t="s">
        <v>358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5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5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5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453</v>
      </c>
    </row>
    <row r="56" spans="1:33">
      <c r="A56">
        <v>55</v>
      </c>
      <c r="B56" t="s">
        <v>6</v>
      </c>
      <c r="C56" s="165" t="s">
        <v>388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>DES, Firehawk</v>
      </c>
      <c r="Z56" s="116" t="str">
        <f>IFERROR(INDEX(Расходка[Наименование расходного материала],MATCH(Расходка[[#This Row],[№]],Поиск_расходки[Индекс9],0)),"")</f>
        <v>DES, Firehawk</v>
      </c>
      <c r="AA56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6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454</v>
      </c>
    </row>
    <row r="57" spans="1:33">
      <c r="A57">
        <v>56</v>
      </c>
      <c r="B57" t="s">
        <v>6</v>
      </c>
      <c r="C57" t="s">
        <v>387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7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7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7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455</v>
      </c>
    </row>
    <row r="58" spans="1:33">
      <c r="A58">
        <v>57</v>
      </c>
      <c r="B58" t="s">
        <v>95</v>
      </c>
      <c r="C58" s="1" t="s">
        <v>325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456</v>
      </c>
    </row>
    <row r="59" spans="1:33">
      <c r="A59">
        <v>58</v>
      </c>
      <c r="B59" t="s">
        <v>95</v>
      </c>
      <c r="C59" s="1" t="s">
        <v>344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457</v>
      </c>
    </row>
    <row r="60" spans="1:33">
      <c r="A60">
        <v>59</v>
      </c>
      <c r="B60" t="s">
        <v>4</v>
      </c>
      <c r="C60" t="s">
        <v>351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458</v>
      </c>
    </row>
    <row r="61" spans="1:33">
      <c r="A61">
        <v>60</v>
      </c>
      <c r="B61" t="s">
        <v>4</v>
      </c>
      <c r="C61" t="s">
        <v>352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419</v>
      </c>
    </row>
    <row r="62" spans="1:33">
      <c r="A62">
        <v>61</v>
      </c>
      <c r="B62" t="s">
        <v>4</v>
      </c>
      <c r="C62" t="s">
        <v>326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2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459</v>
      </c>
    </row>
    <row r="63" spans="1:33">
      <c r="A63">
        <v>62</v>
      </c>
      <c r="B63" t="s">
        <v>4</v>
      </c>
      <c r="C63" t="s">
        <v>327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3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460</v>
      </c>
    </row>
    <row r="64" spans="1:33">
      <c r="A64">
        <v>63</v>
      </c>
      <c r="B64" t="s">
        <v>4</v>
      </c>
      <c r="C64" t="s">
        <v>328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1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4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461</v>
      </c>
    </row>
    <row r="65" spans="1:33">
      <c r="A65">
        <v>64</v>
      </c>
      <c r="B65" t="s">
        <v>4</v>
      </c>
      <c r="C65" t="s">
        <v>329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462</v>
      </c>
    </row>
    <row r="66" spans="1:33">
      <c r="A66">
        <v>65</v>
      </c>
      <c r="B66" t="s">
        <v>4</v>
      </c>
      <c r="C66" t="s">
        <v>335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6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463</v>
      </c>
    </row>
    <row r="67" spans="1:33">
      <c r="A67">
        <v>66</v>
      </c>
      <c r="B67" t="s">
        <v>4</v>
      </c>
      <c r="C67" t="s">
        <v>330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0</v>
      </c>
      <c r="J67" s="201">
        <f>IF(ISNUMBER(SEARCH('Карта учёта'!$B$18,Расходка[[#This Row],[Наименование расходного материала]])),MAX($J$1:J66)+1,0)</f>
        <v>0</v>
      </c>
      <c r="K67" s="201">
        <f>IF(ISNUMBER(SEARCH('Карта учёта'!$B$19,Расходка[[#This Row],[Наименование расходного материала]])),MAX($K$1:K66)+1,0)</f>
        <v>0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/>
      </c>
      <c r="W67" s="202" t="str">
        <f>IFERROR(INDEX(Расходка[Наименование расходного материала],MATCH(Расходка[[#This Row],[№]],Поиск_расходки[Индекс6],0)),"")</f>
        <v/>
      </c>
      <c r="X67" s="202" t="str">
        <f>IFERROR(INDEX(Расходка[Наименование расходного материала],MATCH(Расходка[[#This Row],[№]],Поиск_расходки[Индекс7],0)),"")</f>
        <v/>
      </c>
      <c r="Y67" s="202" t="str">
        <f>IFERROR(INDEX(Расходка[Наименование расходного материала],MATCH(Расходка[[#This Row],[№]],Поиск_расходки[Индекс8],0)),"")</f>
        <v>Launcher 6F JR 3.5</v>
      </c>
      <c r="Z67" s="202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464</v>
      </c>
    </row>
    <row r="68" spans="1:33">
      <c r="A68">
        <v>67</v>
      </c>
      <c r="B68" t="s">
        <v>4</v>
      </c>
      <c r="C68" t="s">
        <v>331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0</v>
      </c>
      <c r="J68" s="201">
        <f>IF(ISNUMBER(SEARCH('Карта учёта'!$B$18,Расходка[[#This Row],[Наименование расходного материала]])),MAX($J$1:J67)+1,0)</f>
        <v>0</v>
      </c>
      <c r="K68" s="201">
        <f>IF(ISNUMBER(SEARCH('Карта учёта'!$B$19,Расходка[[#This Row],[Наименование расходного материала]])),MAX($K$1:K67)+1,0)</f>
        <v>0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/>
      </c>
      <c r="W68" s="202" t="str">
        <f>IFERROR(INDEX(Расходка[Наименование расходного материала],MATCH(Расходка[[#This Row],[№]],Поиск_расходки[Индекс6],0)),"")</f>
        <v/>
      </c>
      <c r="X68" s="202" t="str">
        <f>IFERROR(INDEX(Расходка[Наименование расходного материала],MATCH(Расходка[[#This Row],[№]],Поиск_расходки[Индекс7],0)),"")</f>
        <v/>
      </c>
      <c r="Y68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8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465</v>
      </c>
    </row>
    <row r="69" spans="1:33">
      <c r="A69">
        <v>68</v>
      </c>
      <c r="B69" t="s">
        <v>4</v>
      </c>
      <c r="C69" t="s">
        <v>341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0</v>
      </c>
      <c r="J69" s="201">
        <f>IF(ISNUMBER(SEARCH('Карта учёта'!$B$18,Расходка[[#This Row],[Наименование расходного материала]])),MAX($J$1:J68)+1,0)</f>
        <v>0</v>
      </c>
      <c r="K69" s="201">
        <f>IF(ISNUMBER(SEARCH('Карта учёта'!$B$19,Расходка[[#This Row],[Наименование расходного материала]])),MAX($K$1:K68)+1,0)</f>
        <v>0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/>
      </c>
      <c r="W69" s="202" t="str">
        <f>IFERROR(INDEX(Расходка[Наименование расходного материала],MATCH(Расходка[[#This Row],[№]],Поиск_расходки[Индекс6],0)),"")</f>
        <v/>
      </c>
      <c r="X69" s="202" t="str">
        <f>IFERROR(INDEX(Расходка[Наименование расходного материала],MATCH(Расходка[[#This Row],[№]],Поиск_расходки[Индекс7],0)),"")</f>
        <v/>
      </c>
      <c r="Y69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69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466</v>
      </c>
    </row>
    <row r="70" spans="1:33">
      <c r="A70">
        <v>69</v>
      </c>
      <c r="B70" t="s">
        <v>4</v>
      </c>
      <c r="C70" t="s">
        <v>340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0</v>
      </c>
      <c r="J70" s="201">
        <f>IF(ISNUMBER(SEARCH('Карта учёта'!$B$18,Расходка[[#This Row],[Наименование расходного материала]])),MAX($J$1:J69)+1,0)</f>
        <v>0</v>
      </c>
      <c r="K70" s="201">
        <f>IF(ISNUMBER(SEARCH('Карта учёта'!$B$19,Расходка[[#This Row],[Наименование расходного материала]])),MAX($K$1:K69)+1,0)</f>
        <v>0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/>
      </c>
      <c r="W70" s="202" t="str">
        <f>IFERROR(INDEX(Расходка[Наименование расходного материала],MATCH(Расходка[[#This Row],[№]],Поиск_расходки[Индекс6],0)),"")</f>
        <v/>
      </c>
      <c r="X70" s="202" t="str">
        <f>IFERROR(INDEX(Расходка[Наименование расходного материала],MATCH(Расходка[[#This Row],[№]],Поиск_расходки[Индекс7],0)),"")</f>
        <v/>
      </c>
      <c r="Y70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70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467</v>
      </c>
    </row>
    <row r="71" spans="1:33">
      <c r="A71">
        <v>70</v>
      </c>
      <c r="B71" t="s">
        <v>301</v>
      </c>
      <c r="C71" s="1" t="s">
        <v>332</v>
      </c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0</v>
      </c>
      <c r="K71" s="201">
        <f>IF(ISNUMBER(SEARCH('Карта учёта'!$B$19,Расходка[[#This Row],[Наименование расходного материала]])),MAX($K$1:K70)+1,0)</f>
        <v>0</v>
      </c>
      <c r="L71" s="201">
        <f>IF(ISNUMBER(SEARCH('Карта учёта'!$B$20,Расходка[[#This Row],[Наименование расходного материала]])),MAX($L$1:L70)+1,0)</f>
        <v>70</v>
      </c>
      <c r="M71" s="201">
        <f>IF(ISNUMBER(SEARCH('Карта учёта'!$B$21,Расходка[[#This Row],[Наименование расходного материала]])),MAX($M$1:M70)+1,0)</f>
        <v>70</v>
      </c>
      <c r="N71" s="201">
        <f>IF(ISNUMBER(SEARCH('Карта учёта'!$B$22,Расходка[[#This Row],[Наименование расходного материала]])),MAX($N$1:N70)+1,0)</f>
        <v>70</v>
      </c>
      <c r="O71" s="201">
        <f>IF(ISNUMBER(SEARCH('Карта учёта'!$B$23,Расходка[[#This Row],[Наименование расходного материала]])),MAX($O$1:O70)+1,0)</f>
        <v>70</v>
      </c>
      <c r="P71" s="201">
        <f>IF(ISNUMBER(SEARCH('Карта учёта'!$B$24,Расходка[[#This Row],[Наименование расходного материала]])),MAX($P$1:P70)+1,0)</f>
        <v>70</v>
      </c>
      <c r="Q71" s="201">
        <f>IF(ISNUMBER(SEARCH('Карта учёта'!$B$25,Расходка[[#This Row],[Наименование расходного материала]])),MAX($Q$1:Q70)+1,0)</f>
        <v>70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/>
      </c>
      <c r="X71" s="202" t="str">
        <f>IFERROR(INDEX(Расходка[Наименование расходного материала],MATCH(Расходка[[#This Row],[№]],Поиск_расходки[Индекс7],0)),"")</f>
        <v/>
      </c>
      <c r="Y71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1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422</v>
      </c>
    </row>
    <row r="72" spans="1:33"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468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423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469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470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471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472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473</v>
      </c>
    </row>
    <row r="79" spans="1:33">
      <c r="AF79" s="4" t="s">
        <v>6</v>
      </c>
      <c r="AG79" s="4" t="s">
        <v>474</v>
      </c>
    </row>
    <row r="80" spans="1:33">
      <c r="AF80" s="4" t="s">
        <v>6</v>
      </c>
      <c r="AG80" s="4" t="s">
        <v>475</v>
      </c>
    </row>
    <row r="81" spans="32:33">
      <c r="AF81" s="4" t="s">
        <v>6</v>
      </c>
      <c r="AG81" s="4" t="s">
        <v>476</v>
      </c>
    </row>
    <row r="82" spans="32:33">
      <c r="AF82" s="4" t="s">
        <v>6</v>
      </c>
      <c r="AG82" s="4" t="s">
        <v>477</v>
      </c>
    </row>
    <row r="83" spans="32:33">
      <c r="AF83" s="4" t="s">
        <v>6</v>
      </c>
      <c r="AG83" s="4" t="s">
        <v>478</v>
      </c>
    </row>
    <row r="84" spans="32:33">
      <c r="AF84" s="4" t="s">
        <v>6</v>
      </c>
      <c r="AG84" s="4" t="s">
        <v>429</v>
      </c>
    </row>
    <row r="85" spans="32:33">
      <c r="AF85" s="4" t="s">
        <v>6</v>
      </c>
      <c r="AG85" s="4" t="s">
        <v>430</v>
      </c>
    </row>
    <row r="86" spans="32:33">
      <c r="AF86" s="4" t="s">
        <v>6</v>
      </c>
      <c r="AG86" s="4" t="s">
        <v>479</v>
      </c>
    </row>
    <row r="87" spans="32:33">
      <c r="AF87" s="4" t="s">
        <v>6</v>
      </c>
      <c r="AG87" s="4" t="s">
        <v>480</v>
      </c>
    </row>
    <row r="88" spans="32:33">
      <c r="AF88" s="4" t="s">
        <v>6</v>
      </c>
      <c r="AG88" s="4" t="s">
        <v>481</v>
      </c>
    </row>
    <row r="89" spans="32:33">
      <c r="AF89" s="4" t="s">
        <v>6</v>
      </c>
      <c r="AG89" s="4" t="s">
        <v>482</v>
      </c>
    </row>
    <row r="90" spans="32:33">
      <c r="AF90" s="4" t="s">
        <v>6</v>
      </c>
      <c r="AG90" s="4" t="s">
        <v>483</v>
      </c>
    </row>
    <row r="91" spans="32:33">
      <c r="AF91" s="4" t="s">
        <v>6</v>
      </c>
      <c r="AG91" s="4" t="s">
        <v>484</v>
      </c>
    </row>
    <row r="92" spans="32:33">
      <c r="AF92" s="4" t="s">
        <v>6</v>
      </c>
      <c r="AG92" s="4" t="s">
        <v>485</v>
      </c>
    </row>
    <row r="93" spans="32:33">
      <c r="AF93" s="4" t="s">
        <v>6</v>
      </c>
      <c r="AG93" s="4" t="s">
        <v>486</v>
      </c>
    </row>
    <row r="94" spans="32:33">
      <c r="AF94" s="4" t="s">
        <v>6</v>
      </c>
      <c r="AG94" s="4" t="s">
        <v>433</v>
      </c>
    </row>
    <row r="95" spans="32:33">
      <c r="AF95" s="4" t="s">
        <v>6</v>
      </c>
      <c r="AG95" s="4" t="s">
        <v>434</v>
      </c>
    </row>
    <row r="96" spans="32:33">
      <c r="AF96" s="4" t="s">
        <v>6</v>
      </c>
      <c r="AG96" s="4" t="s">
        <v>487</v>
      </c>
    </row>
    <row r="97" spans="32:33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512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508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2024-04-04T12:20:24Z</cp:lastPrinted>
  <dcterms:created xsi:type="dcterms:W3CDTF">2015-06-05T18:19:34Z</dcterms:created>
  <dcterms:modified xsi:type="dcterms:W3CDTF">2024-04-04T12:22:45Z</dcterms:modified>
</cp:coreProperties>
</file>