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4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C16" i="9" l="1"/>
  <c r="E75" i="1" l="1"/>
  <c r="E76" i="1"/>
  <c r="E77" i="1"/>
  <c r="E78" i="1"/>
  <c r="E79" i="1"/>
  <c r="E80" i="1"/>
  <c r="E81" i="1"/>
  <c r="E82" i="1"/>
  <c r="F75" i="1"/>
  <c r="F76" i="1"/>
  <c r="F77" i="1"/>
  <c r="F78" i="1"/>
  <c r="F79" i="1"/>
  <c r="F80" i="1"/>
  <c r="F81" i="1"/>
  <c r="F82" i="1"/>
  <c r="G75" i="1"/>
  <c r="G76" i="1"/>
  <c r="G77" i="1"/>
  <c r="G78" i="1"/>
  <c r="G79" i="1"/>
  <c r="G80" i="1"/>
  <c r="G81" i="1"/>
  <c r="G82" i="1"/>
  <c r="H75" i="1"/>
  <c r="H76" i="1"/>
  <c r="H77" i="1"/>
  <c r="H78" i="1"/>
  <c r="H79" i="1"/>
  <c r="H80" i="1"/>
  <c r="H81" i="1"/>
  <c r="H82" i="1"/>
  <c r="I75" i="1"/>
  <c r="I76" i="1"/>
  <c r="I77" i="1"/>
  <c r="I78" i="1"/>
  <c r="I79" i="1"/>
  <c r="I80" i="1"/>
  <c r="I81" i="1"/>
  <c r="I82" i="1"/>
  <c r="J75" i="1"/>
  <c r="J76" i="1"/>
  <c r="J77" i="1"/>
  <c r="J78" i="1"/>
  <c r="J79" i="1"/>
  <c r="J80" i="1"/>
  <c r="J81" i="1"/>
  <c r="J82" i="1"/>
  <c r="K75" i="1"/>
  <c r="K76" i="1"/>
  <c r="K77" i="1"/>
  <c r="K78" i="1"/>
  <c r="K79" i="1"/>
  <c r="K80" i="1"/>
  <c r="K81" i="1"/>
  <c r="K82" i="1"/>
  <c r="L75" i="1"/>
  <c r="L76" i="1"/>
  <c r="L77" i="1"/>
  <c r="L78" i="1"/>
  <c r="L79" i="1"/>
  <c r="L80" i="1"/>
  <c r="L81" i="1"/>
  <c r="L82" i="1"/>
  <c r="M75" i="1"/>
  <c r="M76" i="1"/>
  <c r="M77" i="1"/>
  <c r="M78" i="1"/>
  <c r="M79" i="1"/>
  <c r="M80" i="1"/>
  <c r="M81" i="1"/>
  <c r="M82" i="1"/>
  <c r="N75" i="1"/>
  <c r="N76" i="1"/>
  <c r="N77" i="1"/>
  <c r="N78" i="1"/>
  <c r="N79" i="1"/>
  <c r="N80" i="1"/>
  <c r="N81" i="1"/>
  <c r="N82" i="1"/>
  <c r="O75" i="1"/>
  <c r="O76" i="1"/>
  <c r="O77" i="1"/>
  <c r="O78" i="1"/>
  <c r="O79" i="1"/>
  <c r="O80" i="1"/>
  <c r="O81" i="1"/>
  <c r="O82" i="1"/>
  <c r="P75" i="1"/>
  <c r="P76" i="1"/>
  <c r="P77" i="1"/>
  <c r="P78" i="1"/>
  <c r="P79" i="1"/>
  <c r="P80" i="1"/>
  <c r="P81" i="1"/>
  <c r="P82" i="1"/>
  <c r="Q75" i="1"/>
  <c r="Q76" i="1"/>
  <c r="Q77" i="1"/>
  <c r="Q78" i="1"/>
  <c r="Q79" i="1"/>
  <c r="Q80" i="1"/>
  <c r="Q81" i="1"/>
  <c r="Q82" i="1"/>
  <c r="R77" i="1"/>
  <c r="R78" i="1"/>
  <c r="R79" i="1"/>
  <c r="R80" i="1"/>
  <c r="R81" i="1"/>
  <c r="R82" i="1"/>
  <c r="S77" i="1"/>
  <c r="S78" i="1"/>
  <c r="S79" i="1"/>
  <c r="S80" i="1"/>
  <c r="S81" i="1"/>
  <c r="S82" i="1"/>
  <c r="T77" i="1"/>
  <c r="T78" i="1"/>
  <c r="T79" i="1"/>
  <c r="T80" i="1"/>
  <c r="T81" i="1"/>
  <c r="T82" i="1"/>
  <c r="U77" i="1"/>
  <c r="U78" i="1"/>
  <c r="U79" i="1"/>
  <c r="U80" i="1"/>
  <c r="U81" i="1"/>
  <c r="U82" i="1"/>
  <c r="V77" i="1"/>
  <c r="V78" i="1"/>
  <c r="V79" i="1"/>
  <c r="V80" i="1"/>
  <c r="V81" i="1"/>
  <c r="V82" i="1"/>
  <c r="W77" i="1"/>
  <c r="W78" i="1"/>
  <c r="W79" i="1"/>
  <c r="W80" i="1"/>
  <c r="W81" i="1"/>
  <c r="W82" i="1"/>
  <c r="X77" i="1"/>
  <c r="X78" i="1"/>
  <c r="X79" i="1"/>
  <c r="X80" i="1"/>
  <c r="X81" i="1"/>
  <c r="X82" i="1"/>
  <c r="Y77" i="1"/>
  <c r="Y78" i="1"/>
  <c r="Y79" i="1"/>
  <c r="Y80" i="1"/>
  <c r="Y81" i="1"/>
  <c r="Y82" i="1"/>
  <c r="Z77" i="1"/>
  <c r="Z78" i="1"/>
  <c r="Z79" i="1"/>
  <c r="Z80" i="1"/>
  <c r="Z81" i="1"/>
  <c r="Z82" i="1"/>
  <c r="AA77" i="1"/>
  <c r="AA78" i="1"/>
  <c r="AA79" i="1"/>
  <c r="AA80" i="1"/>
  <c r="AA81" i="1"/>
  <c r="AA82" i="1"/>
  <c r="AB77" i="1"/>
  <c r="AB78" i="1"/>
  <c r="AB79" i="1"/>
  <c r="AB80" i="1"/>
  <c r="AB81" i="1"/>
  <c r="AB82" i="1"/>
  <c r="AC77" i="1"/>
  <c r="AC78" i="1"/>
  <c r="AC79" i="1"/>
  <c r="AC80" i="1"/>
  <c r="AC81" i="1"/>
  <c r="AC82" i="1"/>
  <c r="AD77" i="1"/>
  <c r="AD78" i="1"/>
  <c r="AD79" i="1"/>
  <c r="AD80" i="1"/>
  <c r="AD81" i="1"/>
  <c r="AD82" i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P73" i="1"/>
  <c r="P74" i="1"/>
  <c r="Q73" i="1"/>
  <c r="Q74" i="1"/>
  <c r="A16" i="3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O9" i="1" l="1"/>
  <c r="O10" i="1" s="1"/>
  <c r="P9" i="1"/>
  <c r="E9" i="1"/>
  <c r="E10" i="1" s="1"/>
  <c r="O11" i="1"/>
  <c r="O12" i="1" s="1"/>
  <c r="O13" i="1" s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P11" i="1" s="1"/>
  <c r="Q9" i="1"/>
  <c r="P12" i="1"/>
  <c r="P13" i="1" s="1"/>
  <c r="P14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6" i="1"/>
  <c r="O17" i="1" s="1"/>
  <c r="O18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6" i="1" l="1"/>
  <c r="P57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8" i="1" l="1"/>
  <c r="AC58" i="1" s="1"/>
  <c r="AC56" i="1"/>
  <c r="E63" i="1"/>
  <c r="E64" i="1" s="1"/>
  <c r="E65" i="1" s="1"/>
  <c r="E66" i="1" s="1"/>
  <c r="E67" i="1" s="1"/>
  <c r="E68" i="1" s="1"/>
  <c r="E69" i="1" s="1"/>
  <c r="E70" i="1" s="1"/>
  <c r="E71" i="1" s="1"/>
  <c r="E72" i="1" s="1"/>
  <c r="F16" i="1"/>
  <c r="F17" i="1" s="1"/>
  <c r="F18" i="1" s="1"/>
  <c r="F19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P59" i="1" l="1"/>
  <c r="P60" i="1" s="1"/>
  <c r="P61" i="1" s="1"/>
  <c r="P62" i="1" s="1"/>
  <c r="P63" i="1" s="1"/>
  <c r="P64" i="1" s="1"/>
  <c r="P65" i="1" s="1"/>
  <c r="R76" i="1"/>
  <c r="R75" i="1"/>
  <c r="R72" i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AC66" i="1" l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Q71" i="1" s="1"/>
  <c r="Q72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75" i="1" l="1"/>
  <c r="AD76" i="1"/>
  <c r="AD73" i="1"/>
  <c r="AD74" i="1"/>
  <c r="AD68" i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O71" i="1" s="1"/>
  <c r="O72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5" i="1" l="1"/>
  <c r="AB76" i="1"/>
  <c r="AB73" i="1"/>
  <c r="AB74" i="1"/>
  <c r="AB68" i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I71" i="1" s="1"/>
  <c r="I72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75" i="1" l="1"/>
  <c r="V76" i="1"/>
  <c r="V73" i="1"/>
  <c r="V74" i="1"/>
  <c r="V55" i="1"/>
  <c r="V44" i="1"/>
  <c r="J70" i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H70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J72" i="1" l="1"/>
  <c r="H71" i="1"/>
  <c r="H72" i="1" s="1"/>
  <c r="U50" i="1" s="1"/>
  <c r="W72" i="1"/>
  <c r="W55" i="1"/>
  <c r="W50" i="1"/>
  <c r="W57" i="1"/>
  <c r="W61" i="1"/>
  <c r="W51" i="1"/>
  <c r="W53" i="1"/>
  <c r="W48" i="1"/>
  <c r="W71" i="1"/>
  <c r="W70" i="1"/>
  <c r="W44" i="1"/>
  <c r="W45" i="1"/>
  <c r="W69" i="1"/>
  <c r="W63" i="1"/>
  <c r="W52" i="1"/>
  <c r="W47" i="1"/>
  <c r="W62" i="1"/>
  <c r="W66" i="1"/>
  <c r="W46" i="1"/>
  <c r="W60" i="1"/>
  <c r="W40" i="1"/>
  <c r="W49" i="1"/>
  <c r="W67" i="1"/>
  <c r="W56" i="1"/>
  <c r="W54" i="1"/>
  <c r="W41" i="1"/>
  <c r="W59" i="1"/>
  <c r="U2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W58" i="1" l="1"/>
  <c r="W68" i="1"/>
  <c r="W42" i="1"/>
  <c r="W65" i="1"/>
  <c r="W43" i="1"/>
  <c r="W39" i="1"/>
  <c r="W64" i="1"/>
  <c r="W76" i="1"/>
  <c r="W73" i="1"/>
  <c r="W74" i="1"/>
  <c r="U75" i="1"/>
  <c r="U76" i="1"/>
  <c r="W75" i="1"/>
  <c r="U66" i="1"/>
  <c r="U64" i="1"/>
  <c r="U42" i="1"/>
  <c r="U43" i="1"/>
  <c r="U47" i="1"/>
  <c r="U48" i="1"/>
  <c r="U53" i="1"/>
  <c r="U44" i="1"/>
  <c r="U67" i="1"/>
  <c r="U58" i="1"/>
  <c r="U45" i="1"/>
  <c r="U40" i="1"/>
  <c r="U69" i="1"/>
  <c r="U59" i="1"/>
  <c r="U62" i="1"/>
  <c r="U55" i="1"/>
  <c r="U72" i="1"/>
  <c r="U61" i="1"/>
  <c r="U51" i="1"/>
  <c r="U56" i="1"/>
  <c r="U49" i="1"/>
  <c r="U68" i="1"/>
  <c r="U65" i="1"/>
  <c r="U60" i="1"/>
  <c r="U39" i="1"/>
  <c r="U41" i="1"/>
  <c r="U74" i="1"/>
  <c r="U46" i="1"/>
  <c r="U57" i="1"/>
  <c r="U70" i="1"/>
  <c r="U52" i="1"/>
  <c r="U54" i="1"/>
  <c r="U63" i="1"/>
  <c r="U71" i="1"/>
  <c r="U73" i="1"/>
  <c r="F68" i="1"/>
  <c r="K67" i="1"/>
  <c r="X2" i="1"/>
  <c r="G53" i="1"/>
  <c r="AC45" i="1"/>
  <c r="N49" i="1"/>
  <c r="N50" i="1" s="1"/>
  <c r="AB35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M43" i="1"/>
  <c r="L43" i="1"/>
  <c r="S2" i="1" l="1"/>
  <c r="F70" i="1"/>
  <c r="K70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F71" i="1" l="1"/>
  <c r="K71" i="1"/>
  <c r="K72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F72" i="1" l="1"/>
  <c r="S54" i="1" s="1"/>
  <c r="S49" i="1"/>
  <c r="S44" i="1"/>
  <c r="X75" i="1"/>
  <c r="X76" i="1"/>
  <c r="S3" i="1"/>
  <c r="X35" i="1"/>
  <c r="X34" i="1"/>
  <c r="X58" i="1"/>
  <c r="X71" i="1"/>
  <c r="X16" i="1"/>
  <c r="X27" i="1"/>
  <c r="X3" i="1"/>
  <c r="X43" i="1"/>
  <c r="X46" i="1"/>
  <c r="X21" i="1"/>
  <c r="X15" i="1"/>
  <c r="X10" i="1"/>
  <c r="X24" i="1"/>
  <c r="X5" i="1"/>
  <c r="X60" i="1"/>
  <c r="X73" i="1"/>
  <c r="X54" i="1"/>
  <c r="X41" i="1"/>
  <c r="X47" i="1"/>
  <c r="X29" i="1"/>
  <c r="X28" i="1"/>
  <c r="X12" i="1"/>
  <c r="X33" i="1"/>
  <c r="X26" i="1"/>
  <c r="X23" i="1"/>
  <c r="X25" i="1"/>
  <c r="X4" i="1"/>
  <c r="X39" i="1"/>
  <c r="X42" i="1"/>
  <c r="X63" i="1"/>
  <c r="X55" i="1"/>
  <c r="X59" i="1"/>
  <c r="X62" i="1"/>
  <c r="X67" i="1"/>
  <c r="X45" i="1"/>
  <c r="X70" i="1"/>
  <c r="S55" i="1"/>
  <c r="S52" i="1"/>
  <c r="S62" i="1"/>
  <c r="S15" i="1"/>
  <c r="S28" i="1"/>
  <c r="S50" i="1"/>
  <c r="S70" i="1"/>
  <c r="S37" i="1"/>
  <c r="S8" i="1"/>
  <c r="X30" i="1"/>
  <c r="X11" i="1"/>
  <c r="X22" i="1"/>
  <c r="X14" i="1"/>
  <c r="X31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53" i="1"/>
  <c r="X65" i="1"/>
  <c r="X48" i="1"/>
  <c r="X74" i="1"/>
  <c r="X64" i="1"/>
  <c r="X50" i="1"/>
  <c r="X57" i="1"/>
  <c r="X56" i="1"/>
  <c r="X52" i="1"/>
  <c r="X51" i="1"/>
  <c r="X68" i="1"/>
  <c r="X44" i="1"/>
  <c r="X40" i="1"/>
  <c r="X49" i="1"/>
  <c r="X72" i="1"/>
  <c r="X61" i="1"/>
  <c r="X66" i="1"/>
  <c r="X69" i="1"/>
  <c r="N60" i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S46" i="1" l="1"/>
  <c r="S35" i="1"/>
  <c r="S63" i="1"/>
  <c r="S24" i="1"/>
  <c r="S19" i="1"/>
  <c r="S21" i="1"/>
  <c r="S47" i="1"/>
  <c r="S29" i="1"/>
  <c r="S18" i="1"/>
  <c r="S53" i="1"/>
  <c r="S30" i="1"/>
  <c r="S39" i="1"/>
  <c r="S32" i="1"/>
  <c r="S13" i="1"/>
  <c r="S71" i="1"/>
  <c r="S41" i="1"/>
  <c r="S75" i="1"/>
  <c r="S10" i="1"/>
  <c r="S65" i="1"/>
  <c r="S69" i="1"/>
  <c r="S16" i="1"/>
  <c r="S40" i="1"/>
  <c r="S36" i="1"/>
  <c r="S66" i="1"/>
  <c r="S51" i="1"/>
  <c r="S45" i="1"/>
  <c r="S34" i="1"/>
  <c r="S5" i="1"/>
  <c r="S11" i="1"/>
  <c r="S67" i="1"/>
  <c r="S26" i="1"/>
  <c r="S9" i="1"/>
  <c r="S33" i="1"/>
  <c r="S14" i="1"/>
  <c r="S42" i="1"/>
  <c r="S6" i="1"/>
  <c r="S64" i="1"/>
  <c r="S58" i="1"/>
  <c r="S4" i="1"/>
  <c r="S27" i="1"/>
  <c r="S23" i="1"/>
  <c r="S48" i="1"/>
  <c r="S20" i="1"/>
  <c r="S60" i="1"/>
  <c r="S74" i="1"/>
  <c r="S57" i="1"/>
  <c r="S12" i="1"/>
  <c r="S22" i="1"/>
  <c r="S7" i="1"/>
  <c r="S25" i="1"/>
  <c r="S61" i="1"/>
  <c r="S17" i="1"/>
  <c r="S31" i="1"/>
  <c r="S68" i="1"/>
  <c r="S56" i="1"/>
  <c r="S59" i="1"/>
  <c r="S38" i="1"/>
  <c r="S43" i="1"/>
  <c r="S72" i="1"/>
  <c r="S73" i="1"/>
  <c r="S76" i="1"/>
  <c r="N66" i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N68" i="1" l="1"/>
  <c r="N69" i="1" s="1"/>
  <c r="G63" i="1"/>
  <c r="G64" i="1" s="1"/>
  <c r="AA67" i="1"/>
  <c r="M54" i="1"/>
  <c r="M55" i="1" s="1"/>
  <c r="L51" i="1"/>
  <c r="L52" i="1" s="1"/>
  <c r="L53" i="1" s="1"/>
  <c r="AA68" i="1" l="1"/>
  <c r="AA69" i="1"/>
  <c r="N70" i="1"/>
  <c r="AA54" i="1"/>
  <c r="G65" i="1"/>
  <c r="M56" i="1"/>
  <c r="M57" i="1" s="1"/>
  <c r="L54" i="1"/>
  <c r="N71" i="1" l="1"/>
  <c r="N72" i="1" s="1"/>
  <c r="AA75" i="1"/>
  <c r="AA28" i="1"/>
  <c r="AA70" i="1"/>
  <c r="AA73" i="1"/>
  <c r="AA74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A76" i="1" l="1"/>
  <c r="AA12" i="1"/>
  <c r="L67" i="1"/>
  <c r="L68" i="1" s="1"/>
  <c r="L69" i="1" s="1"/>
  <c r="L70" i="1" s="1"/>
  <c r="L71" i="1" s="1"/>
  <c r="L72" i="1" s="1"/>
  <c r="G67" i="1"/>
  <c r="M61" i="1"/>
  <c r="Y75" i="1" l="1"/>
  <c r="Y76" i="1"/>
  <c r="Y56" i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2" i="1"/>
  <c r="M63" i="1"/>
  <c r="M64" i="1" s="1"/>
  <c r="M65" i="1" s="1"/>
  <c r="G71" i="1" l="1"/>
  <c r="M66" i="1"/>
  <c r="G72" i="1" l="1"/>
  <c r="T51" i="1" s="1"/>
  <c r="T76" i="1"/>
  <c r="T3" i="1"/>
  <c r="T46" i="1"/>
  <c r="T61" i="1"/>
  <c r="T38" i="1"/>
  <c r="T17" i="1"/>
  <c r="T53" i="1"/>
  <c r="T48" i="1"/>
  <c r="T45" i="1"/>
  <c r="T28" i="1"/>
  <c r="T36" i="1"/>
  <c r="T43" i="1"/>
  <c r="T10" i="1"/>
  <c r="T50" i="1"/>
  <c r="T26" i="1"/>
  <c r="T54" i="1"/>
  <c r="T40" i="1"/>
  <c r="T9" i="1"/>
  <c r="T62" i="1"/>
  <c r="T23" i="1"/>
  <c r="T19" i="1"/>
  <c r="T15" i="1"/>
  <c r="T37" i="1"/>
  <c r="T70" i="1"/>
  <c r="T18" i="1"/>
  <c r="T12" i="1"/>
  <c r="T13" i="1"/>
  <c r="T21" i="1"/>
  <c r="T63" i="1"/>
  <c r="T67" i="1"/>
  <c r="T32" i="1"/>
  <c r="T6" i="1"/>
  <c r="T41" i="1"/>
  <c r="T25" i="1"/>
  <c r="T57" i="1"/>
  <c r="T34" i="1"/>
  <c r="T35" i="1"/>
  <c r="T55" i="1"/>
  <c r="T73" i="1"/>
  <c r="T14" i="1"/>
  <c r="T59" i="1"/>
  <c r="T56" i="1"/>
  <c r="T58" i="1"/>
  <c r="T39" i="1"/>
  <c r="T11" i="1"/>
  <c r="T33" i="1"/>
  <c r="T16" i="1"/>
  <c r="T64" i="1"/>
  <c r="T60" i="1"/>
  <c r="T24" i="1"/>
  <c r="T49" i="1"/>
  <c r="T52" i="1"/>
  <c r="T4" i="1"/>
  <c r="T30" i="1"/>
  <c r="T7" i="1"/>
  <c r="T42" i="1"/>
  <c r="M67" i="1"/>
  <c r="T71" i="1" l="1"/>
  <c r="T66" i="1"/>
  <c r="T5" i="1"/>
  <c r="T29" i="1"/>
  <c r="T68" i="1"/>
  <c r="T44" i="1"/>
  <c r="T22" i="1"/>
  <c r="T20" i="1"/>
  <c r="T31" i="1"/>
  <c r="T65" i="1"/>
  <c r="T27" i="1"/>
  <c r="T74" i="1"/>
  <c r="T8" i="1"/>
  <c r="T69" i="1"/>
  <c r="T47" i="1"/>
  <c r="T75" i="1"/>
  <c r="T72" i="1"/>
  <c r="M68" i="1"/>
  <c r="AC67" i="1"/>
  <c r="P68" i="1"/>
  <c r="AC12" i="1" l="1"/>
  <c r="M69" i="1"/>
  <c r="AC68" i="1"/>
  <c r="P69" i="1"/>
  <c r="P70" i="1" s="1"/>
  <c r="P71" i="1" s="1"/>
  <c r="P72" i="1" s="1"/>
  <c r="AC69" i="1"/>
  <c r="AC76" i="1" l="1"/>
  <c r="AC75" i="1"/>
  <c r="AC70" i="1"/>
  <c r="M70" i="1"/>
  <c r="Z64" i="1" s="1"/>
  <c r="AC28" i="1"/>
  <c r="AC73" i="1"/>
  <c r="AC74" i="1"/>
  <c r="M71" i="1"/>
  <c r="AC55" i="1"/>
  <c r="AC44" i="1"/>
  <c r="AC71" i="1"/>
  <c r="AC72" i="1"/>
  <c r="AC54" i="1"/>
  <c r="Z24" i="1" l="1"/>
  <c r="M72" i="1"/>
  <c r="Z76" i="1" s="1"/>
  <c r="Z55" i="1"/>
  <c r="Z44" i="1"/>
  <c r="Z25" i="1"/>
  <c r="Z18" i="1"/>
  <c r="Z43" i="1"/>
  <c r="Z3" i="1"/>
  <c r="Z33" i="1"/>
  <c r="Z66" i="1"/>
  <c r="Z35" i="1"/>
  <c r="Z27" i="1"/>
  <c r="Z39" i="1"/>
  <c r="Z11" i="1"/>
  <c r="Z22" i="1"/>
  <c r="Z67" i="1"/>
  <c r="Z36" i="1"/>
  <c r="Z20" i="1"/>
  <c r="Z70" i="1"/>
  <c r="Z69" i="1"/>
  <c r="Z7" i="1"/>
  <c r="Z9" i="1"/>
  <c r="Z50" i="1"/>
  <c r="Z38" i="1"/>
  <c r="Z31" i="1"/>
  <c r="Z26" i="1"/>
  <c r="Z56" i="1"/>
  <c r="Z52" i="1"/>
  <c r="Z42" i="1"/>
  <c r="Z8" i="1"/>
  <c r="Z63" i="1"/>
  <c r="Z13" i="1"/>
  <c r="Z41" i="1"/>
  <c r="Z5" i="1"/>
  <c r="Z59" i="1"/>
  <c r="Z47" i="1"/>
  <c r="Z62" i="1"/>
  <c r="Z34" i="1"/>
  <c r="Z29" i="1"/>
  <c r="Z58" i="1"/>
  <c r="Z4" i="1"/>
  <c r="Z15" i="1"/>
  <c r="Z17" i="1"/>
  <c r="Z51" i="1"/>
  <c r="Z21" i="1"/>
  <c r="Z32" i="1"/>
  <c r="Z10" i="1"/>
  <c r="Z65" i="1"/>
  <c r="Z6" i="1"/>
  <c r="Z54" i="1"/>
  <c r="Z68" i="1"/>
  <c r="Z28" i="1"/>
  <c r="Z75" i="1"/>
  <c r="Z37" i="1"/>
  <c r="Z53" i="1"/>
  <c r="Z12" i="1"/>
  <c r="Z61" i="1"/>
  <c r="Z14" i="1"/>
  <c r="Z48" i="1"/>
  <c r="Z57" i="1"/>
  <c r="Z23" i="1"/>
  <c r="Z19" i="1"/>
  <c r="Z60" i="1"/>
  <c r="Z40" i="1"/>
  <c r="Z49" i="1"/>
  <c r="Z45" i="1"/>
  <c r="Z46" i="1"/>
  <c r="Z16" i="1"/>
  <c r="Z30" i="1"/>
  <c r="Z73" i="1"/>
  <c r="Z74" i="1"/>
  <c r="Z72" i="1"/>
  <c r="Z7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<sst xmlns="http://schemas.openxmlformats.org/spreadsheetml/2006/main" count="874" uniqueCount="535">
  <si>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</si>
  <si>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</si>
  <si>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</si>
  <si>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</si>
  <si>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</si>
  <si>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</si>
  <si>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</si>
  <si>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</si>
  <si>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</si>
  <si>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</si>
  <si>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</si>
  <si>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</si>
  <si>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</si>
  <si>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</si>
  <si>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</si>
  <si>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</si>
  <si>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</si>
  <si>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</si>
  <si>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</si>
  <si>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</si>
  <si>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</si>
  <si>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</si>
  <si>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</si>
  <si>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</si>
  <si>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</si>
  <si>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</si>
  <si>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</si>
  <si>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</si>
  <si>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</si>
  <si>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</si>
  <si>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</si>
  <si>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</si>
  <si>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</si>
  <si>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</si>
  <si>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</si>
  <si>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</si>
  <si>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</si>
  <si>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</si>
  <si>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</si>
  <si>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</si>
  <si>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</si>
  <si>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</si>
  <si>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</si>
  <si>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</si>
  <si>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</si>
  <si>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</si>
  <si>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</si>
  <si>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</si>
  <si>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</si>
  <si>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</si>
  <si>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</si>
  <si>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</si>
  <si>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</si>
  <si>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</si>
  <si>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</si>
  <si>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</si>
  <si>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</si>
  <si>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</si>
  <si>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</si>
  <si>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</si>
  <si>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</si>
  <si>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</si>
  <si>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</si>
  <si>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</si>
  <si>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</si>
  <si>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</si>
  <si>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</si>
  <si>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</si>
  <si>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</si>
  <si>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</si>
  <si>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</si>
  <si>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</si>
  <si>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</si>
  <si>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</si>
  <si>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</si>
  <si>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</si>
  <si>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</si>
  <si>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</si>
  <si>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</si>
  <si>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</si>
  <si>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</si>
  <si>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</si>
  <si>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</si>
  <si>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</si>
  <si>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</si>
  <si>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</si>
  <si>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</si>
  <si>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</si>
  <si>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</si>
  <si>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</si>
  <si>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</si>
  <si>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</si>
  <si>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</si>
  <si>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</si>
  <si>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</si>
  <si>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</si>
  <si>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</si>
  <si>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</si>
  <si>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</si>
  <si>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</si>
  <si>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</si>
  <si>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</si>
  <si>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</si>
  <si>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</si>
  <si>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</si>
  <si>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</si>
  <si>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</si>
  <si>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</si>
  <si>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</si>
  <si>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</si>
  <si>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</si>
  <si>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</si>
  <si>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</si>
  <si>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</si>
  <si>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</si>
  <si>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</si>
  <si>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</si>
  <si>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</si>
  <si>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</si>
  <si>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</si>
  <si>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</si>
  <si>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</si>
  <si>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</si>
  <si>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</si>
  <si>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</si>
  <si>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</si>
  <si>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</si>
  <si>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</si>
  <si>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</si>
  <si>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</si>
  <si>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</si>
  <si>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</si>
  <si>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</si>
  <si>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</si>
  <si>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</si>
  <si>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</si>
  <si>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</si>
  <si>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</si>
  <si>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</si>
  <si>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</si>
  <si>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</si>
  <si>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</si>
  <si>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</si>
  <si>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</si>
  <si>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</si>
  <si>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</si>
  <si>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</si>
  <si>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</si>
  <si>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</si>
  <si>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</si>
  <si>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</si>
  <si>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</si>
  <si>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</si>
  <si>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</si>
  <si>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</si>
  <si>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</si>
  <si>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</si>
  <si>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</si>
  <si>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</si>
  <si>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</si>
  <si>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</si>
  <si>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</si>
  <si>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</si>
  <si>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</si>
  <si>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</si>
  <si>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</si>
  <si>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</si>
  <si>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</si>
  <si>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</si>
  <si>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</si>
  <si>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</si>
  <si>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</si>
  <si>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</si>
  <si>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</si>
  <si>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</si>
  <si>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</si>
  <si>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</si>
  <si>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</si>
  <si>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</si>
  <si>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</si>
  <si>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</si>
  <si>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</si>
  <si>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</si>
  <si>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</si>
  <si>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</si>
  <si>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</si>
  <si>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</si>
  <si>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</si>
  <si>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</si>
  <si>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</si>
  <si>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</si>
  <si>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</si>
  <si>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</si>
  <si>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</si>
  <si>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</si>
  <si>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</si>
  <si>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</si>
  <si>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</si>
  <si>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</si>
  <si>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</si>
  <si>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</si>
  <si>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</si>
  <si>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</si>
  <si>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</si>
  <si>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</si>
  <si>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</si>
  <si>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</si>
  <si>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</si>
  <si>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</si>
  <si>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</si>
  <si>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</si>
  <si>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</si>
  <si>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</si>
  <si>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</si>
  <si>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</si>
  <si>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</si>
  <si>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</si>
  <si>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</si>
  <si>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</si>
  <si>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</si>
  <si>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</si>
  <si>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</si>
  <si>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</si>
  <si>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</si>
  <si>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</si>
  <si>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</si>
  <si>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</si>
  <si>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</si>
  <si>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</si>
  <si>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</si>
  <si>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</si>
  <si>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</si>
  <si>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</si>
  <si>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</si>
  <si>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</si>
  <si>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</si>
  <si>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</si>
  <si>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</si>
  <si>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</si>
  <si>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</si>
  <si>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</si>
  <si>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</si>
  <si>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</si>
  <si>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</si>
  <si>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</si>
  <si>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</si>
  <si>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</si>
  <si>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</si>
  <si>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</si>
  <si>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</si>
  <si>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</si>
  <si>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</si>
  <si>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</si>
  <si>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</si>
  <si>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</si>
  <si>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</si>
  <si>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</si>
  <si>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</si>
  <si>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</si>
  <si>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</si>
  <si>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</si>
  <si>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</si>
  <si>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</si>
  <si>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</si>
  <si>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</si>
  <si>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</si>
  <si>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</si>
  <si>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</si>
  <si>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</si>
  <si>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</si>
  <si>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</si>
  <si>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</si>
  <si>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</si>
  <si>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</si>
  <si>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</si>
  <si>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</si>
  <si>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</si>
  <si>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</si>
  <si>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</si>
  <si>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</si>
  <si>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</si>
  <si>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</si>
  <si>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</si>
  <si>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</si>
  <si>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</si>
  <si>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</si>
  <si>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</si>
  <si>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</si>
  <si>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</si>
  <si>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</si>
  <si>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</si>
  <si>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</si>
  <si>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</si>
  <si>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</si>
  <si>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</si>
  <si>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</si>
  <si>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</si>
  <si>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</si>
  <si>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</si>
  <si>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</si>
  <si>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</si>
  <si>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</si>
  <si>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</si>
  <si>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</si>
  <si>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</si>
  <si>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</si>
  <si>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</si>
  <si>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</si>
  <si>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</si>
  <si>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</si>
  <si>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</si>
  <si>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</si>
  <si>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</si>
  <si>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</si>
  <si>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</si>
  <si>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</si>
  <si>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</si>
  <si>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</si>
  <si>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</si>
  <si>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</si>
  <si>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</si>
  <si>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</si>
  <si>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</si>
  <si>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</si>
  <si>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</si>
  <si>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</si>
  <si>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</si>
  <si>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</si>
  <si>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</si>
  <si>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</si>
  <si>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</si>
  <si>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</si>
  <si>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</si>
  <si>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</si>
  <si>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</si>
  <si>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</si>
  <si>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</si>
  <si>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</si>
  <si>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</si>
  <si>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</si>
  <si>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</si>
  <si>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</si>
  <si>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</si>
  <si>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</si>
  <si>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</si>
  <si>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</si>
  <si>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</si>
  <si>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</si>
  <si>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</si>
  <si>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</si>
  <si>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</si>
  <si>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</si>
  <si>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</si>
  <si>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</si>
  <si>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</si>
  <si>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</si>
  <si>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</si>
  <si>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</si>
  <si>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</si>
  <si>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</si>
  <si>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</si>
  <si>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</si>
  <si>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</si>
  <si>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</si>
  <si>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</si>
  <si>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</si>
  <si>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</si>
  <si>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</si>
  <si>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</si>
  <si>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</si>
  <si>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</si>
  <si>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</si>
  <si>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</si>
  <si>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</si>
  <si>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</si>
  <si>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</si>
  <si>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</si>
  <si>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</si>
  <si>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</si>
  <si>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</si>
  <si>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</si>
  <si>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</si>
  <si>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</si>
  <si>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</si>
  <si>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</si>
  <si>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</si>
  <si>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</si>
  <si>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</si>
  <si>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</si>
  <si>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</si>
  <si>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</si>
  <si>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</si>
  <si>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</si>
  <si>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</si>
  <si>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</si>
  <si>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</si>
  <si>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</si>
  <si>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</si>
  <si>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</si>
  <si>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</si>
  <si>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</si>
  <si>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</si>
  <si>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</si>
  <si>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</si>
  <si>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</si>
  <si>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</si>
  <si>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</si>
  <si>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</si>
  <si>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</si>
  <si>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</si>
  <si>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</si>
  <si>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</si>
  <si>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</si>
  <si>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</si>
  <si>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</si>
  <si>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</si>
  <si>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</si>
  <si>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</si>
  <si>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</si>
  <si>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</si>
  <si>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</si>
  <si>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</si>
  <si>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</si>
  <si>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</si>
  <si>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</si>
  <si>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</si>
  <si>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</si>
  <si>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</si>
  <si>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</si>
  <si>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</si>
  <si>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</si>
  <si>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</si>
  <si>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</si>
  <si>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</si>
  <si>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</si>
  <si>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</si>
  <si>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</si>
  <si>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</si>
  <si>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</si>
  <si>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</si>
  <si>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</si>
  <si>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</si>
  <si>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</si>
  <si>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</si>
  <si>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</si>
  <si>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</si>
  <si>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</si>
  <si>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</si>
  <si>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</si>
  <si>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</si>
  <si>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</si>
  <si>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</si>
  <si>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</si>
  <si>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</si>
  <si>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</si>
  <si>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</si>
  <si>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</si>
  <si>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</si>
  <si>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</si>
  <si>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</si>
  <si>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</si>
  <si>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</si>
  <si>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</si>
  <si>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</si>
  <si>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</si>
  <si>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</si>
  <si>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</si>
  <si>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</si>
  <si>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</si>
  <si>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</si>
  <si>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</si>
  <si>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</si>
  <si>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</si>
  <si>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</si>
  <si>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</si>
  <si>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</si>
  <si>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</si>
  <si>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</si>
  <si>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</si>
  <si>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</si>
  <si>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</si>
  <si>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</si>
  <si>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</si>
  <si>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</si>
  <si>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</si>
  <si>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</si>
  <si>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</si>
  <si>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</si>
  <si>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</si>
  <si>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</si>
  <si>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</si>
  <si>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</si>
  <si>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</si>
  <si>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</si>
  <si>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</si>
  <si>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</si>
  <si>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</si>
  <si>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</si>
  <si>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</si>
  <si>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</si>
  <si>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</si>
  <si>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</si>
  <si>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</si>
  <si>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</si>
  <si>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</si>
  <si>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</si>
  <si>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</si>
  <si>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</si>
  <si>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</si>
  <si>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</si>
  <si>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</si>
  <si>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</si>
  <si>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</si>
  <si>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</si>
  <si>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</si>
  <si>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Извлечён</t>
  </si>
  <si>
    <t>Gaia First</t>
  </si>
  <si>
    <t>NC АКСИОМА</t>
  </si>
  <si>
    <t>Н.Б. Шишкина</t>
  </si>
  <si>
    <t>Старшая мед.сетра: Н.Б. Шишкина</t>
  </si>
  <si>
    <t>100 ml</t>
  </si>
  <si>
    <t>200 ml</t>
  </si>
  <si>
    <t>30 ml</t>
  </si>
  <si>
    <r>
      <t>1) Строгий контроль места пункции! 2) Повязк</t>
    </r>
    <r>
      <rPr>
        <b/>
        <u/>
        <sz val="11"/>
        <color theme="1"/>
        <rFont val="Calibri Light"/>
        <family val="2"/>
        <charset val="204"/>
        <scheme val="major"/>
      </rPr>
      <t>И</t>
    </r>
    <r>
      <rPr>
        <u/>
        <sz val="11"/>
        <color theme="1"/>
        <rFont val="Calibri Light"/>
        <family val="2"/>
        <charset val="204"/>
        <scheme val="major"/>
      </rPr>
      <t xml:space="preserve"> на руках снять не ранее чем через 8ч-10ч</t>
    </r>
  </si>
  <si>
    <t>Устье ствола ЛКА катетеризировано проводниковым катетером Launcher JL4/0 6Fr. Коронарный проводник  Fielder проведен через зону субокклюзии в дистальный сегмента ПНА. Выполнена предилатация кальцинированного стеноза БК Колибри 2.75-12, давлением 12 атм.  В зону проксимального сегмента с полным покрытием 50% и ранее субокклюзирующего стеноза последовательно с оверлаппингом имплантированы  DES Resolute Integrity  3,0-22 мм, давлением 12 атм. и  DES Resolute Integrity  3,5-18, давлением по 16 атм. Постдилатация на протяжении всех стентов БК NC АКСИОМА 4.5-12, давлением от 9 до 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TMI III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</si>
  <si>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08:54</t>
  </si>
  <si>
    <t>Путилина Е.Н.</t>
  </si>
  <si>
    <t>Правый</t>
  </si>
  <si>
    <t>лучевой</t>
  </si>
  <si>
    <t xml:space="preserve">проходим, неровности контуров </t>
  </si>
  <si>
    <t>на границе проксимального и среднего сегментов стеноз 30%, стеноз устья СВ1 до 50%, стеноз дистального сегмента до 40%. Антеградный кровоток  TIMI III.</t>
  </si>
  <si>
    <t>неровности контуров дистального сегмента. Антеградный кровоток  TIMI III.</t>
  </si>
  <si>
    <r>
      <t>1) Строгий контроль места пункции! 2) Повязку</t>
    </r>
    <r>
      <rPr>
        <b/>
        <sz val="10"/>
        <color theme="1"/>
        <rFont val="Aharoni"/>
        <charset val="177"/>
      </rPr>
      <t xml:space="preserve"> </t>
    </r>
    <r>
      <rPr>
        <sz val="10"/>
        <color theme="1"/>
        <rFont val="Aharoni"/>
        <charset val="177"/>
      </rPr>
      <t xml:space="preserve">в области  Л/З сустава  снять через 7 часов. Повязку в области предплечья </t>
    </r>
    <r>
      <rPr>
        <b/>
        <u/>
        <sz val="10"/>
        <color theme="1"/>
        <rFont val="Aharoni"/>
        <charset val="177"/>
      </rPr>
      <t>НЕ СНИМАТЬ</t>
    </r>
    <r>
      <rPr>
        <sz val="10"/>
        <color theme="1"/>
        <rFont val="Aharoni"/>
        <charset val="177"/>
      </rPr>
      <t>, оставить до непосредственного выполнения   доплера лучевой артерии.</t>
    </r>
  </si>
  <si>
    <r>
      <t xml:space="preserve">неровности контуров проксимального, среднего и дистального сегментов. Антеградный </t>
    </r>
    <r>
      <rPr>
        <i/>
        <sz val="9"/>
        <color theme="1"/>
        <rFont val="Arial"/>
        <family val="2"/>
        <charset val="204"/>
      </rPr>
      <t xml:space="preserve">кровоток ближе к TIMI III.                                                                                                                                                          </t>
    </r>
    <r>
      <rPr>
        <b/>
        <sz val="9"/>
        <color theme="1"/>
        <rFont val="Calibri Light"/>
        <family val="2"/>
        <charset val="204"/>
        <scheme val="major"/>
      </rPr>
      <t>Во время коронарографии при замене диагностического катетера, жестким неуправляемым диагностическим  проводником в области средн/3 предплечья перфорирована лучевая артерия.  С целью купирования активного кровотечения заведен коронарный проводник</t>
    </r>
  </si>
  <si>
    <t>до подмышечной артерии. Далее в лучевую артерию установлен гайд-катетер на 20 минут, наложена тугая повязка на предплечье. Через 20 мин.  выполнена   контрольная ангиография правой руки - активного кровотечение нет. Местно определяется  умеренная гематома ср/3 предплечья.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</si>
</sst>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_-;\-* #,##0_-;_-* &quot;-&quot;_-;_-@_-"/>
    <numFmt numFmtId="165" formatCode="[$-F800]dddd\,\ mmmm\ dd\,\ yyyy"/>
    <numFmt numFmtId="166" formatCode="h:mm;@"/>
    <numFmt numFmtId="167" formatCode=";;;"/>
    <numFmt numFmtId="168" formatCode="&quot;&quot;&quot;&quot;"/>
  </numFmts>
  <fonts count="8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2"/>
      <color theme="1"/>
      <name val="Aharoni"/>
      <charset val="177"/>
    </font>
    <font>
      <b/>
      <sz val="12"/>
      <color theme="1"/>
      <name val="Aharoni"/>
      <charset val="177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u/>
      <sz val="11"/>
      <color theme="1"/>
      <name val="Calibri Light"/>
      <family val="2"/>
      <charset val="204"/>
      <scheme val="major"/>
    </font>
    <font>
      <b/>
      <sz val="10"/>
      <color theme="1"/>
      <name val="Aharoni"/>
      <charset val="177"/>
    </font>
    <font>
      <b/>
      <u/>
      <sz val="10"/>
      <color theme="1"/>
      <name val="Aharoni"/>
      <charset val="177"/>
    </font>
    <font>
      <b/>
      <sz val="9"/>
      <color theme="1"/>
      <name val="Calibri Light"/>
      <family val="2"/>
      <charset val="204"/>
      <scheme val="major"/>
    </font>
    <font>
      <sz val="8"/>
      <color theme="1"/>
      <name val="Calibri Light"/>
      <family val="2"/>
      <charset val="204"/>
      <scheme val="major"/>
    </font>
    <font>
      <b/>
      <sz val="8"/>
      <color theme="1"/>
      <name val="Calibri Light"/>
      <family val="2"/>
      <charset val="204"/>
      <scheme val="major"/>
    </font>
    <font>
      <sz val="9"/>
      <color theme="1"/>
      <name val="Arial"/>
      <family val="2"/>
      <charset val="204"/>
    </font>
    <font>
      <i/>
      <sz val="9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1" fillId="0" borderId="0" xfId="0" applyFont="1" applyAlignment="1">
      <alignment vertical="top"/>
    </xf>
    <xf numFmtId="0" fontId="52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2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4" fillId="0" borderId="25" xfId="0" applyFont="1" applyBorder="1" applyAlignment="1" applyProtection="1">
      <alignment horizontal="center" vertical="center"/>
      <protection locked="0"/>
    </xf>
    <xf numFmtId="0" fontId="55" fillId="4" borderId="28" xfId="0" applyFont="1" applyFill="1" applyBorder="1" applyAlignment="1">
      <alignment horizontal="center" vertical="center"/>
    </xf>
    <xf numFmtId="0" fontId="55" fillId="4" borderId="29" xfId="0" applyFont="1" applyFill="1" applyBorder="1" applyAlignment="1">
      <alignment horizontal="center" vertical="center"/>
    </xf>
    <xf numFmtId="0" fontId="55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4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4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4" fillId="0" borderId="35" xfId="0" applyFont="1" applyBorder="1" applyAlignment="1" applyProtection="1">
      <alignment horizontal="center" vertical="center"/>
      <protection locked="0"/>
    </xf>
    <xf numFmtId="0" fontId="54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3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4" fillId="0" borderId="26" xfId="0" applyFont="1" applyBorder="1" applyAlignment="1" applyProtection="1">
      <alignment horizontal="justify" vertical="center" wrapText="1"/>
      <protection locked="0"/>
    </xf>
    <xf numFmtId="0" fontId="54" fillId="0" borderId="25" xfId="0" applyFont="1" applyBorder="1" applyAlignment="1" applyProtection="1">
      <alignment horizontal="justify" vertical="center" wrapText="1"/>
      <protection locked="0"/>
    </xf>
    <xf numFmtId="16" fontId="54" fillId="0" borderId="25" xfId="0" applyNumberFormat="1" applyFont="1" applyBorder="1" applyAlignment="1" applyProtection="1">
      <alignment horizontal="justify" vertical="center" wrapText="1"/>
      <protection locked="0"/>
    </xf>
    <xf numFmtId="0" fontId="54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6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0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1" fillId="0" borderId="0" xfId="0" applyFont="1" applyAlignment="1">
      <alignment horizontal="centerContinuous" vertical="top" wrapText="1"/>
    </xf>
    <xf numFmtId="0" fontId="61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2" fillId="0" borderId="12" xfId="0" applyFont="1" applyBorder="1" applyAlignment="1" applyProtection="1">
      <alignment vertical="top" wrapText="1"/>
      <protection locked="0"/>
    </xf>
    <xf numFmtId="0" fontId="63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2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4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4" fillId="0" borderId="25" xfId="0" applyNumberFormat="1" applyFont="1" applyBorder="1" applyAlignment="1" applyProtection="1">
      <alignment horizontal="center" vertical="center"/>
      <protection locked="0"/>
    </xf>
    <xf numFmtId="0" fontId="61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4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 applyAlignment="1">
      <alignment horizontal="left"/>
    </xf>
    <xf numFmtId="168" fontId="0" fillId="0" borderId="0" xfId="0" applyNumberFormat="1"/>
    <xf numFmtId="0" fontId="0" fillId="0" borderId="0" xfId="0" applyNumberFormat="1"/>
    <xf numFmtId="0" fontId="57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77" fillId="0" borderId="0" xfId="0" applyFont="1" applyAlignment="1" applyProtection="1">
      <alignment horizontal="justify" vertical="top" wrapText="1"/>
      <protection locked="0"/>
    </xf>
    <xf numFmtId="0" fontId="76" fillId="0" borderId="0" xfId="0" applyFont="1" applyAlignment="1" applyProtection="1">
      <alignment horizontal="justify" vertical="top" wrapText="1"/>
      <protection locked="0"/>
    </xf>
    <xf numFmtId="0" fontId="76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68" fillId="0" borderId="0" xfId="0" applyFont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70" fillId="0" borderId="5" xfId="0" applyFont="1" applyBorder="1" applyAlignment="1" applyProtection="1">
      <alignment horizontal="justify" vertical="top" wrapText="1"/>
      <protection locked="0"/>
    </xf>
    <xf numFmtId="0" fontId="71" fillId="0" borderId="5" xfId="0" applyFont="1" applyBorder="1" applyAlignment="1" applyProtection="1">
      <alignment horizontal="justify" vertical="top" wrapText="1"/>
      <protection locked="0"/>
    </xf>
    <xf numFmtId="0" fontId="71" fillId="0" borderId="11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78" fillId="0" borderId="5" xfId="0" applyFont="1" applyBorder="1" applyAlignment="1" applyProtection="1">
      <alignment horizontal="left" vertical="top" wrapText="1"/>
      <protection locked="0"/>
    </xf>
    <xf numFmtId="0" fontId="78" fillId="0" borderId="11" xfId="0" applyFont="1" applyBorder="1" applyAlignment="1" applyProtection="1">
      <alignment horizontal="left" vertical="top" wrapText="1"/>
      <protection locked="0"/>
    </xf>
    <xf numFmtId="0" fontId="78" fillId="0" borderId="0" xfId="0" applyFont="1" applyAlignment="1" applyProtection="1">
      <alignment horizontal="left" vertical="top" wrapText="1"/>
      <protection locked="0"/>
    </xf>
    <xf numFmtId="0" fontId="78" fillId="0" borderId="13" xfId="0" applyFont="1" applyBorder="1" applyAlignment="1" applyProtection="1">
      <alignment horizontal="left" vertical="top" wrapText="1"/>
      <protection locked="0"/>
    </xf>
    <xf numFmtId="0" fontId="78" fillId="0" borderId="3" xfId="0" applyFont="1" applyBorder="1" applyAlignment="1" applyProtection="1">
      <alignment horizontal="left" vertical="top" wrapText="1"/>
      <protection locked="0"/>
    </xf>
    <xf numFmtId="0" fontId="78" fillId="0" borderId="9" xfId="0" applyFont="1" applyBorder="1" applyAlignment="1" applyProtection="1">
      <alignment horizontal="left" vertical="top" wrapText="1"/>
      <protection locked="0"/>
    </xf>
    <xf numFmtId="0" fontId="58" fillId="0" borderId="10" xfId="0" applyFont="1" applyBorder="1" applyAlignment="1">
      <alignment horizontal="justify" vertical="distributed" wrapText="1"/>
    </xf>
    <xf numFmtId="0" fontId="58" fillId="0" borderId="5" xfId="0" applyFont="1" applyBorder="1" applyAlignment="1">
      <alignment wrapText="1"/>
    </xf>
    <xf numFmtId="0" fontId="58" fillId="0" borderId="11" xfId="0" applyFont="1" applyBorder="1" applyAlignment="1">
      <alignment wrapText="1"/>
    </xf>
    <xf numFmtId="0" fontId="58" fillId="0" borderId="12" xfId="0" applyFont="1" applyBorder="1" applyAlignment="1">
      <alignment wrapText="1"/>
    </xf>
    <xf numFmtId="0" fontId="58" fillId="0" borderId="0" xfId="0" applyFont="1" applyAlignment="1">
      <alignment wrapText="1"/>
    </xf>
    <xf numFmtId="0" fontId="58" fillId="0" borderId="13" xfId="0" applyFont="1" applyBorder="1" applyAlignment="1">
      <alignment wrapText="1"/>
    </xf>
    <xf numFmtId="0" fontId="58" fillId="0" borderId="8" xfId="0" applyFont="1" applyBorder="1" applyAlignment="1">
      <alignment wrapText="1"/>
    </xf>
    <xf numFmtId="0" fontId="58" fillId="0" borderId="3" xfId="0" applyFont="1" applyBorder="1" applyAlignment="1">
      <alignment wrapText="1"/>
    </xf>
    <xf numFmtId="0" fontId="58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7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5" fillId="0" borderId="12" xfId="0" applyFont="1" applyBorder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justify" vertical="top" wrapText="1"/>
    </xf>
    <xf numFmtId="0" fontId="66" fillId="0" borderId="13" xfId="0" applyFont="1" applyBorder="1" applyAlignment="1">
      <alignment horizontal="justify" vertical="top" wrapText="1"/>
    </xf>
    <xf numFmtId="0" fontId="66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113606</xdr:colOff>
      <xdr:row>40</xdr:row>
      <xdr:rowOff>45892</xdr:rowOff>
    </xdr:from>
    <xdr:to>
      <xdr:col>1</xdr:col>
      <xdr:colOff>1026103</xdr:colOff>
      <xdr:row>49</xdr:row>
      <xdr:rowOff>29940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6" y="7752483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6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2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L19" sqref="L1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3" t="s">
        <v>213</v>
      </c>
      <c r="B6" s="214"/>
      <c r="C6" s="214"/>
      <c r="D6" s="214"/>
      <c r="E6" s="214"/>
      <c r="F6" s="214"/>
      <c r="G6" s="214"/>
      <c r="H6" s="215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45391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0.6875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0.71527777777777779</v>
      </c>
      <c r="C10" s="55"/>
      <c r="D10" s="95" t="s">
        <v>173</v>
      </c>
      <c r="E10" s="93"/>
      <c r="F10" s="93"/>
      <c r="G10" s="24" t="s">
        <v>275</v>
      </c>
      <c r="H10" s="26"/>
    </row>
    <row r="11" spans="1:8" ht="17.25" thickTop="1" thickBot="1">
      <c r="A11" s="89" t="s">
        <v>192</v>
      </c>
      <c r="B11" s="200" t="s">
        <v>526</v>
      </c>
      <c r="C11" s="8"/>
      <c r="D11" s="95" t="s">
        <v>170</v>
      </c>
      <c r="E11" s="93"/>
      <c r="F11" s="93"/>
      <c r="G11" s="24" t="s">
        <v>304</v>
      </c>
      <c r="H11" s="26"/>
    </row>
    <row r="12" spans="1:8" ht="16.5" thickTop="1">
      <c r="A12" s="81" t="s">
        <v>8</v>
      </c>
      <c r="B12" s="82">
        <v>18024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74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10190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400</v>
      </c>
      <c r="H15" s="170" t="s">
        <v>525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402</v>
      </c>
      <c r="H16" s="165">
        <v>2080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389</v>
      </c>
      <c r="H17" s="169">
        <f>H16*0.0019</f>
        <v>3.952</v>
      </c>
    </row>
    <row r="18" spans="1:8" ht="14.45" customHeight="1">
      <c r="A18" s="57" t="s">
        <v>188</v>
      </c>
      <c r="B18" s="87" t="s">
        <v>527</v>
      </c>
      <c r="D18" s="28" t="s">
        <v>210</v>
      </c>
      <c r="E18" s="28"/>
      <c r="F18" s="28"/>
      <c r="G18" s="85" t="s">
        <v>189</v>
      </c>
      <c r="H18" s="86" t="s">
        <v>528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6" t="s">
        <v>529</v>
      </c>
      <c r="C20" s="217"/>
      <c r="D20" s="217"/>
      <c r="E20" s="217"/>
      <c r="F20" s="217"/>
      <c r="G20" s="217"/>
      <c r="H20" s="218"/>
    </row>
    <row r="21" spans="1:8">
      <c r="A21" s="58"/>
      <c r="B21" s="219"/>
      <c r="C21" s="219"/>
      <c r="D21" s="219"/>
      <c r="E21" s="219"/>
      <c r="F21" s="219"/>
      <c r="G21" s="219"/>
      <c r="H21" s="220"/>
    </row>
    <row r="22" spans="1:8" ht="15.6" customHeight="1">
      <c r="A22" s="59" t="s">
        <v>271</v>
      </c>
      <c r="B22" s="221" t="s">
        <v>530</v>
      </c>
      <c r="C22" s="222"/>
      <c r="D22" s="222"/>
      <c r="E22" s="222"/>
      <c r="F22" s="222"/>
      <c r="G22" s="222"/>
      <c r="H22" s="223"/>
    </row>
    <row r="23" spans="1:8" ht="14.45" customHeight="1">
      <c r="A23" s="38"/>
      <c r="B23" s="224"/>
      <c r="C23" s="224"/>
      <c r="D23" s="224"/>
      <c r="E23" s="224"/>
      <c r="F23" s="224"/>
      <c r="G23" s="224"/>
      <c r="H23" s="225"/>
    </row>
    <row r="24" spans="1:8" ht="14.45" customHeight="1">
      <c r="A24" s="60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38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40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59" t="s">
        <v>272</v>
      </c>
      <c r="B27" s="221" t="s">
        <v>531</v>
      </c>
      <c r="C27" s="222"/>
      <c r="D27" s="222"/>
      <c r="E27" s="222"/>
      <c r="F27" s="222"/>
      <c r="G27" s="222"/>
      <c r="H27" s="223"/>
    </row>
    <row r="28" spans="1:8" ht="15.6" customHeight="1">
      <c r="A28" s="38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38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32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33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59" t="s">
        <v>273</v>
      </c>
      <c r="B32" s="228" t="s">
        <v>533</v>
      </c>
      <c r="C32" s="228"/>
      <c r="D32" s="228"/>
      <c r="E32" s="228"/>
      <c r="F32" s="228"/>
      <c r="G32" s="228"/>
      <c r="H32" s="229"/>
    </row>
    <row r="33" spans="1:8" ht="14.45" customHeight="1">
      <c r="A33" s="38"/>
      <c r="B33" s="230"/>
      <c r="C33" s="230"/>
      <c r="D33" s="230"/>
      <c r="E33" s="230"/>
      <c r="F33" s="230"/>
      <c r="G33" s="230"/>
      <c r="H33" s="231"/>
    </row>
    <row r="34" spans="1:8" ht="15.6" customHeight="1">
      <c r="A34" s="38"/>
      <c r="B34" s="230"/>
      <c r="C34" s="230"/>
      <c r="D34" s="230"/>
      <c r="E34" s="230"/>
      <c r="F34" s="230"/>
      <c r="G34" s="230"/>
      <c r="H34" s="231"/>
    </row>
    <row r="35" spans="1:8" ht="14.45" customHeight="1">
      <c r="A35" s="38"/>
      <c r="B35" s="230"/>
      <c r="C35" s="230"/>
      <c r="D35" s="230"/>
      <c r="E35" s="230"/>
      <c r="F35" s="230"/>
      <c r="G35" s="230"/>
      <c r="H35" s="231"/>
    </row>
    <row r="36" spans="1:8" ht="15.6" customHeight="1">
      <c r="A36" s="38"/>
      <c r="B36" s="232"/>
      <c r="C36" s="232"/>
      <c r="D36" s="232"/>
      <c r="E36" s="232"/>
      <c r="F36" s="232"/>
      <c r="G36" s="232"/>
      <c r="H36" s="233"/>
    </row>
    <row r="37" spans="1:8" ht="14.45" customHeight="1">
      <c r="A37" s="38"/>
      <c r="D37" s="209" t="str">
        <f>IF($A$6=Вмешательства!$D$3,Вмешательства!$F$18,"")</f>
        <v/>
      </c>
      <c r="E37" s="209"/>
      <c r="F37" s="119"/>
      <c r="G37" s="119"/>
      <c r="H37" s="123"/>
    </row>
    <row r="38" spans="1:8" ht="14.45" customHeight="1">
      <c r="A38" s="38"/>
      <c r="C38" s="124"/>
      <c r="D38" s="210" t="s">
        <v>534</v>
      </c>
      <c r="E38" s="211"/>
      <c r="F38" s="211"/>
      <c r="G38" s="211"/>
      <c r="H38" s="212"/>
    </row>
    <row r="39" spans="1:8" ht="14.45" customHeight="1">
      <c r="A39" s="35"/>
      <c r="B39" s="119"/>
      <c r="C39" s="124"/>
      <c r="D39" s="211"/>
      <c r="E39" s="211"/>
      <c r="F39" s="211"/>
      <c r="G39" s="211"/>
      <c r="H39" s="212"/>
    </row>
    <row r="40" spans="1:8" ht="14.45" customHeight="1">
      <c r="A40" s="35"/>
      <c r="B40" s="119"/>
      <c r="C40" s="124"/>
      <c r="D40" s="211"/>
      <c r="E40" s="211"/>
      <c r="F40" s="211"/>
      <c r="G40" s="211"/>
      <c r="H40" s="212"/>
    </row>
    <row r="41" spans="1:8" ht="14.45" customHeight="1">
      <c r="A41" s="35"/>
      <c r="B41" s="119"/>
      <c r="C41" s="124"/>
      <c r="D41" s="211"/>
      <c r="E41" s="211"/>
      <c r="F41" s="211"/>
      <c r="G41" s="211"/>
      <c r="H41" s="212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6" t="s">
        <v>532</v>
      </c>
      <c r="E43" s="207"/>
      <c r="F43" s="207"/>
      <c r="G43" s="207"/>
      <c r="H43" s="208"/>
    </row>
    <row r="44" spans="1:8" ht="14.45" customHeight="1">
      <c r="A44" s="35"/>
      <c r="B44" s="119"/>
      <c r="C44" s="126"/>
      <c r="D44" s="207"/>
      <c r="E44" s="207"/>
      <c r="F44" s="207"/>
      <c r="G44" s="207"/>
      <c r="H44" s="208"/>
    </row>
    <row r="45" spans="1:8" ht="14.45" customHeight="1">
      <c r="A45" s="35"/>
      <c r="B45" s="119"/>
      <c r="C45" s="126"/>
      <c r="D45" s="207"/>
      <c r="E45" s="207"/>
      <c r="F45" s="207"/>
      <c r="G45" s="207"/>
      <c r="H45" s="208"/>
    </row>
    <row r="46" spans="1:8">
      <c r="A46" s="35"/>
      <c r="B46" s="119"/>
      <c r="C46" s="126"/>
      <c r="D46" s="207"/>
      <c r="E46" s="207"/>
      <c r="F46" s="207"/>
      <c r="G46" s="207"/>
      <c r="H46" s="208"/>
    </row>
    <row r="47" spans="1:8">
      <c r="A47" s="38"/>
      <c r="C47" s="126"/>
      <c r="D47" s="207"/>
      <c r="E47" s="207"/>
      <c r="F47" s="207"/>
      <c r="G47" s="207"/>
      <c r="H47" s="208"/>
    </row>
    <row r="48" spans="1:8">
      <c r="A48" s="38"/>
      <c r="C48" s="126"/>
      <c r="D48" s="207"/>
      <c r="E48" s="207"/>
      <c r="F48" s="207"/>
      <c r="G48" s="207"/>
      <c r="H48" s="208"/>
    </row>
    <row r="49" spans="1:13">
      <c r="A49" s="40"/>
      <c r="B49" s="31"/>
      <c r="C49" s="127"/>
      <c r="D49" s="207"/>
      <c r="E49" s="207"/>
      <c r="F49" s="207"/>
      <c r="G49" s="207"/>
      <c r="H49" s="208"/>
    </row>
    <row r="50" spans="1:13">
      <c r="A50" s="38"/>
      <c r="D50" s="207"/>
      <c r="E50" s="207"/>
      <c r="F50" s="207"/>
      <c r="G50" s="207"/>
      <c r="H50" s="208"/>
      <c r="M50" t="s">
        <v>211</v>
      </c>
    </row>
    <row r="51" spans="1:13">
      <c r="A51" s="62" t="s">
        <v>199</v>
      </c>
      <c r="B51" s="63" t="s">
        <v>520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515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9" zoomScale="110" zoomScaleNormal="100" zoomScaleSheetLayoutView="110" zoomScalePageLayoutView="90" workbookViewId="0">
      <selection activeCell="K43" sqref="K43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4" t="s">
        <v>208</v>
      </c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3" t="s">
        <v>221</v>
      </c>
      <c r="D8" s="243"/>
      <c r="E8" s="243"/>
      <c r="F8" s="191">
        <v>2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3"/>
      <c r="D9" s="243"/>
      <c r="E9" s="243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47"/>
      <c r="D10" s="247"/>
      <c r="E10" s="247"/>
      <c r="F10" s="194"/>
      <c r="G10" s="118"/>
      <c r="H10" s="39"/>
    </row>
    <row r="11" spans="1:8">
      <c r="A11" s="193"/>
      <c r="B11" s="197"/>
      <c r="C11" s="203">
        <f>SUM(F8:F10)</f>
        <v>2</v>
      </c>
      <c r="H11" s="39"/>
    </row>
    <row r="12" spans="1:8" ht="18.75">
      <c r="A12" s="75" t="s">
        <v>191</v>
      </c>
      <c r="B12" s="20">
        <f>КАГ!B8</f>
        <v>45391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0.4861111111111111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0.54166666666666663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4" t="s">
        <v>388</v>
      </c>
      <c r="B15" s="189">
        <f>IF(B14&lt;B13,B14+1,B14)-B13</f>
        <v>5.5555555555555525E-2</v>
      </c>
      <c r="D15" s="95" t="s">
        <v>170</v>
      </c>
      <c r="E15" s="93"/>
      <c r="F15" s="93"/>
      <c r="G15" s="80" t="str">
        <f>КАГ!G11</f>
        <v>Бородкина С.А.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2" t="str">
        <f>КАГ!B11</f>
        <v>Путилина Е.Н.</v>
      </c>
      <c r="C16" s="204">
        <f>LEN(КАГ!B11)</f>
        <v>13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18024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74</v>
      </c>
      <c r="H18" s="39"/>
    </row>
    <row r="19" spans="1:8" ht="14.45" customHeight="1">
      <c r="A19" s="15" t="s">
        <v>12</v>
      </c>
      <c r="B19" s="68">
        <f>КАГ!B14</f>
        <v>10190</v>
      </c>
      <c r="C19" s="69"/>
      <c r="D19" s="69"/>
      <c r="E19" s="69"/>
      <c r="F19" s="69"/>
      <c r="G19" s="166" t="s">
        <v>400</v>
      </c>
      <c r="H19" s="181" t="str">
        <f>КАГ!H15</f>
        <v>08:54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402</v>
      </c>
      <c r="H20" s="182">
        <f>КАГ!H16</f>
        <v>2080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389</v>
      </c>
      <c r="H21" s="169">
        <f>КАГ!H17</f>
        <v>3.952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392</v>
      </c>
      <c r="B23" s="173" t="s">
        <v>391</v>
      </c>
      <c r="C23" s="163"/>
      <c r="D23" s="163"/>
      <c r="E23" s="163"/>
      <c r="F23" s="163"/>
      <c r="H23" s="39"/>
    </row>
    <row r="24" spans="1:8" ht="14.45" customHeight="1">
      <c r="A24" s="184" t="s">
        <v>390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51" t="s">
        <v>524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8" t="s">
        <v>396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393</v>
      </c>
      <c r="B39" s="70" t="s">
        <v>395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394</v>
      </c>
      <c r="B40" s="179" t="s">
        <v>522</v>
      </c>
      <c r="C40" s="120"/>
      <c r="D40" s="248" t="s">
        <v>523</v>
      </c>
      <c r="E40" s="249"/>
      <c r="F40" s="249"/>
      <c r="G40" s="249"/>
      <c r="H40" s="250"/>
    </row>
    <row r="41" spans="1:12" ht="14.45" customHeight="1">
      <c r="A41" s="32"/>
      <c r="B41" s="28"/>
      <c r="C41" s="120"/>
      <c r="D41" s="249"/>
      <c r="E41" s="249"/>
      <c r="F41" s="249"/>
      <c r="G41" s="249"/>
      <c r="H41" s="250"/>
    </row>
    <row r="42" spans="1:12" ht="14.45" customHeight="1">
      <c r="A42" s="32"/>
      <c r="B42" s="28"/>
      <c r="C42" s="120"/>
      <c r="D42" s="249"/>
      <c r="E42" s="249"/>
      <c r="F42" s="249"/>
      <c r="G42" s="249"/>
      <c r="H42" s="250"/>
    </row>
    <row r="43" spans="1:12" ht="14.45" customHeight="1">
      <c r="A43" s="32"/>
      <c r="B43" s="28"/>
      <c r="C43" s="120"/>
      <c r="D43" s="249"/>
      <c r="E43" s="249"/>
      <c r="F43" s="249"/>
      <c r="G43" s="249"/>
      <c r="H43" s="250"/>
    </row>
    <row r="44" spans="1:12" ht="14.45" customHeight="1">
      <c r="A44" s="32"/>
      <c r="B44" s="28"/>
      <c r="C44" s="120"/>
      <c r="D44" s="249"/>
      <c r="E44" s="249"/>
      <c r="F44" s="249"/>
      <c r="G44" s="249"/>
      <c r="H44" s="250"/>
      <c r="L44" s="161"/>
    </row>
    <row r="45" spans="1:12" ht="14.45" customHeight="1">
      <c r="A45" s="32"/>
      <c r="B45" s="28"/>
      <c r="C45" s="120"/>
      <c r="D45" s="249"/>
      <c r="E45" s="249"/>
      <c r="F45" s="249"/>
      <c r="G45" s="249"/>
      <c r="H45" s="250"/>
    </row>
    <row r="46" spans="1:12" ht="14.45" customHeight="1">
      <c r="A46" s="32"/>
      <c r="B46" s="28"/>
      <c r="C46" s="120"/>
      <c r="D46" s="249"/>
      <c r="E46" s="249"/>
      <c r="F46" s="249"/>
      <c r="G46" s="249"/>
      <c r="H46" s="250"/>
    </row>
    <row r="47" spans="1:12" ht="14.45" customHeight="1">
      <c r="A47" s="38"/>
      <c r="C47" s="120"/>
      <c r="D47" s="249"/>
      <c r="E47" s="249"/>
      <c r="F47" s="249"/>
      <c r="G47" s="249"/>
      <c r="H47" s="250"/>
    </row>
    <row r="48" spans="1:12" ht="14.45" customHeight="1">
      <c r="A48" s="38"/>
      <c r="C48" s="120"/>
      <c r="D48" s="249"/>
      <c r="E48" s="249"/>
      <c r="F48" s="249"/>
      <c r="G48" s="249"/>
      <c r="H48" s="250"/>
    </row>
    <row r="49" spans="1:8" ht="14.45" customHeight="1">
      <c r="A49" s="38"/>
      <c r="C49" s="120"/>
      <c r="D49" s="249"/>
      <c r="E49" s="249"/>
      <c r="F49" s="249"/>
      <c r="G49" s="249"/>
      <c r="H49" s="250"/>
    </row>
    <row r="50" spans="1:8">
      <c r="A50" s="62" t="s">
        <v>199</v>
      </c>
      <c r="B50" s="63" t="s">
        <v>521</v>
      </c>
      <c r="H50" s="39"/>
    </row>
    <row r="51" spans="1:8">
      <c r="A51" s="65" t="s">
        <v>206</v>
      </c>
      <c r="B51" s="66" t="s">
        <v>515</v>
      </c>
      <c r="G51" s="74" t="str">
        <f>$G$13</f>
        <v>Щербаков А.С.</v>
      </c>
      <c r="H51" s="64"/>
    </row>
    <row r="52" spans="1:8">
      <c r="A52" s="234" t="s">
        <v>373</v>
      </c>
      <c r="B52" s="235"/>
      <c r="C52" s="235"/>
      <c r="D52" s="235"/>
      <c r="E52" s="235"/>
      <c r="F52" s="236"/>
      <c r="H52" s="39"/>
    </row>
    <row r="53" spans="1:8" ht="15" customHeight="1">
      <c r="A53" s="237"/>
      <c r="B53" s="238"/>
      <c r="C53" s="238"/>
      <c r="D53" s="238"/>
      <c r="E53" s="238"/>
      <c r="F53" s="239"/>
      <c r="G53" s="74" t="str">
        <f>IF(ISBLANK(H13),"",H13)</f>
        <v/>
      </c>
      <c r="H53" s="64"/>
    </row>
    <row r="54" spans="1:8">
      <c r="A54" s="240"/>
      <c r="B54" s="241"/>
      <c r="C54" s="241"/>
      <c r="D54" s="241"/>
      <c r="E54" s="241"/>
      <c r="F54" s="242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8" sqref="H1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45391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1" t="str">
        <f>КАГ!$B$11</f>
        <v>Путилина Е.Н.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18024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74</v>
      </c>
    </row>
    <row r="7" spans="1:4">
      <c r="A7" s="38"/>
      <c r="C7" s="101" t="s">
        <v>12</v>
      </c>
      <c r="D7" s="103">
        <f>КАГ!$B$14</f>
        <v>10190</v>
      </c>
    </row>
    <row r="8" spans="1:4">
      <c r="A8" s="195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5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>
      <c r="A10" s="196"/>
      <c r="B10" s="31"/>
      <c r="C10" s="151" t="s">
        <v>13</v>
      </c>
      <c r="D10" s="152">
        <f>КАГ!$B$8</f>
        <v>45391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54" t="s">
        <v>330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6" t="s">
        <v>314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55"/>
      <c r="C15" s="136"/>
      <c r="D15" s="141"/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55"/>
      <c r="C16" s="183"/>
      <c r="D16" s="141"/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5"/>
      <c r="C17" s="183"/>
      <c r="D17" s="141"/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511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519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2" sqref="A2:A7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1</v>
      </c>
      <c r="H2" s="116">
        <f>IF(ISNUMBER(SEARCH('Карта учёта'!$B$16,Расходка[[#This Row],[Наименование расходного материала]])),MAX($H$1:H1)+1,0)</f>
        <v>1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1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Launcher 6F JR 4.0</v>
      </c>
      <c r="S2" s="115" t="str">
        <f>IFERROR(INDEX(Расходка[Наименование расходного материала],MATCH(Расходка[[#This Row],[№]],Поиск_расходки[Индекс2],0)),"")</f>
        <v>Fielder</v>
      </c>
      <c r="T2" s="115" t="str">
        <f>IFERROR(INDEX(Расходка[Наименование расходного материала],MATCH(Расходка[[#This Row],[№]],Поиск_расходки[Индекс3],0)),"")</f>
        <v>Hunter® 6F</v>
      </c>
      <c r="U2" s="115" t="str">
        <f>IFERROR(INDEX(Расходка[Наименование расходного материала],MATCH(Расходка[[#This Row],[№]],Поиск_расходки[Индекс4],0)),"")</f>
        <v>Hunter® 6F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497</v>
      </c>
      <c r="AP2" s="129"/>
    </row>
    <row r="3" spans="1:42">
      <c r="A3">
        <v>2</v>
      </c>
      <c r="B3" t="s">
        <v>94</v>
      </c>
      <c r="C3" t="s">
        <v>372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2</v>
      </c>
      <c r="H3" s="116">
        <f>IF(ISNUMBER(SEARCH('Карта учёта'!$B$16,Расходка[[#This Row],[Наименование расходного материала]])),MAX($H$1:H2)+1,0)</f>
        <v>2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2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>Fielder XT-A</v>
      </c>
      <c r="T3" s="115" t="str">
        <f>IFERROR(INDEX(Расходка[Наименование расходного материала],MATCH(Расходка[[#This Row],[№]],Поиск_расходки[Индекс3],0)),"")</f>
        <v xml:space="preserve">Medtronic Export Advance 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Medtronic Export Advance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490</v>
      </c>
      <c r="AO3" t="s">
        <v>498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3</v>
      </c>
      <c r="H4" s="116">
        <f>IF(ISNUMBER(SEARCH('Карта учёта'!$B$16,Расходка[[#This Row],[Наименование расходного материала]])),MAX($H$1:H3)+1,0)</f>
        <v>3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3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>Fielder XT-R</v>
      </c>
      <c r="T4" s="115" t="str">
        <f>IFERROR(INDEX(Расходка[Наименование расходного материала],MATCH(Расходка[[#This Row],[№]],Поиск_расходки[Индекс3],0)),"")</f>
        <v>Euphora</v>
      </c>
      <c r="U4" s="115" t="str">
        <f>IFERROR(INDEX(Расходка[Наименование расходного материала],MATCH(Расходка[[#This Row],[№]],Поиск_расходки[Индекс4],0)),"")</f>
        <v>Euphora</v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503</v>
      </c>
      <c r="AO4" t="s">
        <v>500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4</v>
      </c>
      <c r="H5" s="116">
        <f>IF(ISNUMBER(SEARCH('Карта учёта'!$B$16,Расходка[[#This Row],[Наименование расходного материала]])),MAX($H$1:H4)+1,0)</f>
        <v>4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4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>NC Accuforce</v>
      </c>
      <c r="U5" s="115" t="str">
        <f>IFERROR(INDEX(Расходка[Наименование расходного материала],MATCH(Расходка[[#This Row],[№]],Поиск_расходки[Индекс4],0)),"")</f>
        <v>NC Accuforce</v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499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5</v>
      </c>
      <c r="H6" s="116">
        <f>IF(ISNUMBER(SEARCH('Карта учёта'!$B$16,Расходка[[#This Row],[Наименование расходного материала]])),MAX($H$1:H5)+1,0)</f>
        <v>5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5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>NC Euphora</v>
      </c>
      <c r="U6" s="115" t="str">
        <f>IFERROR(INDEX(Расходка[Наименование расходного материала],MATCH(Расходка[[#This Row],[№]],Поиск_расходки[Индекс4],0)),"")</f>
        <v>NC Euphora</v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502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6</v>
      </c>
      <c r="H7" s="116">
        <f>IF(ISNUMBER(SEARCH('Карта учёта'!$B$16,Расходка[[#This Row],[Наименование расходного материала]])),MAX($H$1:H6)+1,0)</f>
        <v>6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6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>Sapphire</v>
      </c>
      <c r="U7" s="115" t="str">
        <f>IFERROR(INDEX(Расходка[Наименование расходного материала],MATCH(Расходка[[#This Row],[№]],Поиск_расходки[Индекс4],0)),"")</f>
        <v>Sapphire</v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496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7</v>
      </c>
      <c r="H8" s="116">
        <f>IF(ISNUMBER(SEARCH('Карта учёта'!$B$16,Расходка[[#This Row],[Наименование расходного материала]])),MAX($H$1:H7)+1,0)</f>
        <v>7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7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>Sprinter Legend</v>
      </c>
      <c r="U8" s="115" t="str">
        <f>IFERROR(INDEX(Расходка[Наименование расходного материала],MATCH(Расходка[[#This Row],[№]],Поиск_расходки[Индекс4],0)),"")</f>
        <v>Sprinter Legend</v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8</v>
      </c>
      <c r="H9" s="116">
        <f>IF(ISNUMBER(SEARCH('Карта учёта'!$B$16,Расходка[[#This Row],[Наименование расходного материала]])),MAX($H$1:H8)+1,0)</f>
        <v>8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8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>SubMarine Rapido, Invatec</v>
      </c>
      <c r="U9" s="115" t="str">
        <f>IFERROR(INDEX(Расходка[Наименование расходного материала],MATCH(Расходка[[#This Row],[№]],Поиск_расходки[Индекс4],0)),"")</f>
        <v>SubMarine Rapido, Invatec</v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9</v>
      </c>
      <c r="H10" s="116">
        <f>IF(ISNUMBER(SEARCH('Карта учёта'!$B$16,Расходка[[#This Row],[Наименование расходного материала]])),MAX($H$1:H9)+1,0)</f>
        <v>9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9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>Колибри</v>
      </c>
      <c r="U10" s="115" t="str">
        <f>IFERROR(INDEX(Расходка[Наименование расходного материала],MATCH(Расходка[[#This Row],[№]],Поиск_расходки[Индекс4],0)),"")</f>
        <v>Колибри</v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10</v>
      </c>
      <c r="H11" s="116">
        <f>IF(ISNUMBER(SEARCH('Карта учёта'!$B$16,Расходка[[#This Row],[Наименование расходного материала]])),MAX($H$1:H10)+1,0)</f>
        <v>10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10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11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517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11</v>
      </c>
      <c r="H12" s="116">
        <f>IF(ISNUMBER(SEARCH('Карта учёта'!$B$16,Расходка[[#This Row],[Наименование расходного материала]])),MAX($H$1:H11)+1,0)</f>
        <v>11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11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>NC АКСИОМА</v>
      </c>
      <c r="U12" s="115" t="str">
        <f>IFERROR(INDEX(Расходка[Наименование расходного материала],MATCH(Расходка[[#This Row],[№]],Поиск_расходки[Индекс4],0)),"")</f>
        <v>NC АКСИОМА</v>
      </c>
      <c r="V1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333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12</v>
      </c>
      <c r="H13" s="116">
        <f>IF(ISNUMBER(SEARCH('Карта учёта'!$B$16,Расходка[[#This Row],[Наименование расходного материала]])),MAX($H$1:H12)+1,0)</f>
        <v>12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12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>Nitrex 260</v>
      </c>
      <c r="U13" s="115" t="str">
        <f>IFERROR(INDEX(Расходка[Наименование расходного материала],MATCH(Расходка[[#This Row],[№]],Поиск_расходки[Индекс4],0)),"")</f>
        <v>Nitrex 260</v>
      </c>
      <c r="V13" s="115" t="str">
        <f>IFERROR(INDEX(Расходка[Наименование расходного материала],MATCH(Расходка[[#This Row],[№]],Поиск_расходки[Индекс5],0)),"")</f>
        <v>Nitrex 260</v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13</v>
      </c>
      <c r="H14" s="116">
        <f>IF(ISNUMBER(SEARCH('Карта учёта'!$B$16,Расходка[[#This Row],[Наименование расходного материала]])),MAX($H$1:H13)+1,0)</f>
        <v>13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13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>RadiFocus</v>
      </c>
      <c r="U14" s="115" t="str">
        <f>IFERROR(INDEX(Расходка[Наименование расходного материала],MATCH(Расходка[[#This Row],[№]],Поиск_расходки[Индекс4],0)),"")</f>
        <v>RadiFocus</v>
      </c>
      <c r="V14" s="115" t="str">
        <f>IFERROR(INDEX(Расходка[Наименование расходного материала],MATCH(Расходка[[#This Row],[№]],Поиск_расходки[Индекс5],0)),"")</f>
        <v>RadiFocus</v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332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14</v>
      </c>
      <c r="H15" s="116">
        <f>IF(ISNUMBER(SEARCH('Карта учёта'!$B$16,Расходка[[#This Row],[Наименование расходного материала]])),MAX($H$1:H14)+1,0)</f>
        <v>14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14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>BasixCOMPAK</v>
      </c>
      <c r="U15" s="115" t="str">
        <f>IFERROR(INDEX(Расходка[Наименование расходного материала],MATCH(Расходка[[#This Row],[№]],Поиск_расходки[Индекс4],0)),"")</f>
        <v>BasixCOMPAK</v>
      </c>
      <c r="V15" s="115" t="str">
        <f>IFERROR(INDEX(Расходка[Наименование расходного материала],MATCH(Расходка[[#This Row],[№]],Поиск_расходки[Индекс5],0)),"")</f>
        <v>BasixCOMPAK</v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15</v>
      </c>
      <c r="H16" s="116">
        <f>IF(ISNUMBER(SEARCH('Карта учёта'!$B$16,Расходка[[#This Row],[Наименование расходного материала]])),MAX($H$1:H15)+1,0)</f>
        <v>15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15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>BasixTOUCH</v>
      </c>
      <c r="U16" s="115" t="str">
        <f>IFERROR(INDEX(Расходка[Наименование расходного материала],MATCH(Расходка[[#This Row],[№]],Поиск_расходки[Индекс4],0)),"")</f>
        <v>BasixTOUCH</v>
      </c>
      <c r="V16" s="115" t="str">
        <f>IFERROR(INDEX(Расходка[Наименование расходного материала],MATCH(Расходка[[#This Row],[№]],Поиск_расходки[Индекс5],0)),"")</f>
        <v>BasixTOUCH</v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v>16</v>
      </c>
      <c r="B17" t="s">
        <v>306</v>
      </c>
      <c r="C17" t="s">
        <v>354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16</v>
      </c>
      <c r="H17" s="116">
        <f>IF(ISNUMBER(SEARCH('Карта учёта'!$B$16,Расходка[[#This Row],[Наименование расходного материала]])),MAX($H$1:H16)+1,0)</f>
        <v>16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16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>Dolphin</v>
      </c>
      <c r="U17" s="115" t="str">
        <f>IFERROR(INDEX(Расходка[Наименование расходного материала],MATCH(Расходка[[#This Row],[№]],Поиск_расходки[Индекс4],0)),"")</f>
        <v>Dolphin</v>
      </c>
      <c r="V17" s="115" t="str">
        <f>IFERROR(INDEX(Расходка[Наименование расходного материала],MATCH(Расходка[[#This Row],[№]],Поиск_расходки[Индекс5],0)),"")</f>
        <v>Dolphin</v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v>17</v>
      </c>
      <c r="B18" t="s">
        <v>306</v>
      </c>
      <c r="C18" t="s">
        <v>378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17</v>
      </c>
      <c r="H18" s="116">
        <f>IF(ISNUMBER(SEARCH('Карта учёта'!$B$16,Расходка[[#This Row],[Наименование расходного материала]])),MAX($H$1:H17)+1,0)</f>
        <v>17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17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>Lepu Medical</v>
      </c>
      <c r="U18" s="115" t="str">
        <f>IFERROR(INDEX(Расходка[Наименование расходного материала],MATCH(Расходка[[#This Row],[№]],Поиск_расходки[Индекс4],0)),"")</f>
        <v>Lepu Medical</v>
      </c>
      <c r="V18" s="115" t="str">
        <f>IFERROR(INDEX(Расходка[Наименование расходного материала],MATCH(Расходка[[#This Row],[№]],Поиск_расходки[Индекс5],0)),"")</f>
        <v>Lepu Medical</v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18</v>
      </c>
      <c r="H19" s="116">
        <f>IF(ISNUMBER(SEARCH('Карта учёта'!$B$16,Расходка[[#This Row],[Наименование расходного материала]])),MAX($H$1:H18)+1,0)</f>
        <v>18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18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>Perouse Medical FLAMINGO</v>
      </c>
      <c r="U19" s="115" t="str">
        <f>IFERROR(INDEX(Расходка[Наименование расходного материала],MATCH(Расходка[[#This Row],[№]],Поиск_расходки[Индекс4],0)),"")</f>
        <v>Perouse Medical FLAMINGO</v>
      </c>
      <c r="V19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v>19</v>
      </c>
      <c r="B20" t="s">
        <v>306</v>
      </c>
      <c r="C20" t="s">
        <v>506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19</v>
      </c>
      <c r="H20" s="116">
        <f>IF(ISNUMBER(SEARCH('Карта учёта'!$B$16,Расходка[[#This Row],[Наименование расходного материала]])),MAX($H$1:H19)+1,0)</f>
        <v>19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19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>Demax</v>
      </c>
      <c r="U20" s="115" t="str">
        <f>IFERROR(INDEX(Расходка[Наименование расходного материала],MATCH(Расходка[[#This Row],[№]],Поиск_расходки[Индекс4],0)),"")</f>
        <v>Demax</v>
      </c>
      <c r="V20" s="115" t="str">
        <f>IFERROR(INDEX(Расходка[Наименование расходного материала],MATCH(Расходка[[#This Row],[№]],Поиск_расходки[Индекс5],0)),"")</f>
        <v>Demax</v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v>20</v>
      </c>
      <c r="B21" t="s">
        <v>206</v>
      </c>
      <c r="C21" s="1" t="s">
        <v>338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20</v>
      </c>
      <c r="H21" s="116">
        <f>IF(ISNUMBER(SEARCH('Карта учёта'!$B$16,Расходка[[#This Row],[Наименование расходного материала]])),MAX($H$1:H20)+1,0)</f>
        <v>20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20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>Oscor 7F</v>
      </c>
      <c r="U21" s="115" t="str">
        <f>IFERROR(INDEX(Расходка[Наименование расходного материала],MATCH(Расходка[[#This Row],[№]],Поиск_расходки[Индекс4],0)),"")</f>
        <v>Oscor 7F</v>
      </c>
      <c r="V21" s="115" t="str">
        <f>IFERROR(INDEX(Расходка[Наименование расходного материала],MATCH(Расходка[[#This Row],[№]],Поиск_расходки[Индекс5],0)),"")</f>
        <v>Oscor 7F</v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21</v>
      </c>
      <c r="H22" s="116">
        <f>IF(ISNUMBER(SEARCH('Карта учёта'!$B$16,Расходка[[#This Row],[Наименование расходного материала]])),MAX($H$1:H21)+1,0)</f>
        <v>21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21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>"МИМ". Тюмень</v>
      </c>
      <c r="U22" s="115" t="str">
        <f>IFERROR(INDEX(Расходка[Наименование расходного материала],MATCH(Расходка[[#This Row],[№]],Поиск_расходки[Индекс4],0)),"")</f>
        <v>"МИМ". Тюмень</v>
      </c>
      <c r="V22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v>22</v>
      </c>
      <c r="B23" t="s">
        <v>306</v>
      </c>
      <c r="C23" s="1" t="s">
        <v>509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22</v>
      </c>
      <c r="H23" s="116">
        <f>IF(ISNUMBER(SEARCH('Карта учёта'!$B$16,Расходка[[#This Row],[Наименование расходного материала]])),MAX($H$1:H22)+1,0)</f>
        <v>22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22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 xml:space="preserve">SCW Индефлятор </v>
      </c>
      <c r="U23" s="115" t="str">
        <f>IFERROR(INDEX(Расходка[Наименование расходного материала],MATCH(Расходка[[#This Row],[№]],Поиск_расходки[Индекс4],0)),"")</f>
        <v xml:space="preserve">SCW Индефлятор </v>
      </c>
      <c r="V23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3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3" s="115" t="str">
        <f>IFERROR(INDEX(Расходка[Наименование расходного материала],MATCH(Расходка[[#This Row],[№]],Поиск_расходки[Индекс7],0)),"")</f>
        <v xml:space="preserve">SCW Индефлятор </v>
      </c>
      <c r="Y23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3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3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3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3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3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3" s="4" t="s">
        <v>5</v>
      </c>
      <c r="AG23" s="4" t="s">
        <v>423</v>
      </c>
    </row>
    <row r="24" spans="1:35">
      <c r="A24">
        <v>23</v>
      </c>
      <c r="B24" t="s">
        <v>3</v>
      </c>
      <c r="C24" t="s">
        <v>321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23</v>
      </c>
      <c r="H24" s="116">
        <f>IF(ISNUMBER(SEARCH('Карта учёта'!$B$16,Расходка[[#This Row],[Наименование расходного материала]])),MAX($H$1:H23)+1,0)</f>
        <v>23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23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>Cougar LS Hydro-Track®</v>
      </c>
      <c r="U24" s="115" t="str">
        <f>IFERROR(INDEX(Расходка[Наименование расходного материала],MATCH(Расходка[[#This Row],[№]],Поиск_расходки[Индекс4],0)),"")</f>
        <v>Cougar LS Hydro-Track®</v>
      </c>
      <c r="V24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4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4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424</v>
      </c>
    </row>
    <row r="25" spans="1:35">
      <c r="A25">
        <v>24</v>
      </c>
      <c r="B25" t="s">
        <v>3</v>
      </c>
      <c r="C25" t="s">
        <v>342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24</v>
      </c>
      <c r="H25" s="116">
        <f>IF(ISNUMBER(SEARCH('Карта учёта'!$B$16,Расходка[[#This Row],[Наименование расходного материала]])),MAX($H$1:H24)+1,0)</f>
        <v>24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24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>Cougar XT Hydro-Track®</v>
      </c>
      <c r="U25" s="115" t="str">
        <f>IFERROR(INDEX(Расходка[Наименование расходного материала],MATCH(Расходка[[#This Row],[№]],Поиск_расходки[Индекс4],0)),"")</f>
        <v>Cougar XT Hydro-Track®</v>
      </c>
      <c r="V25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5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425</v>
      </c>
    </row>
    <row r="26" spans="1:35">
      <c r="A26">
        <v>25</v>
      </c>
      <c r="B26" t="s">
        <v>3</v>
      </c>
      <c r="C26" t="s">
        <v>314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1</v>
      </c>
      <c r="G26" s="116">
        <f>IF(ISNUMBER(SEARCH('Карта учёта'!$B$15,Расходка[[#This Row],[Наименование расходного материала]])),MAX($G$1:G25)+1,0)</f>
        <v>25</v>
      </c>
      <c r="H26" s="116">
        <f>IF(ISNUMBER(SEARCH('Карта учёта'!$B$16,Расходка[[#This Row],[Наименование расходного материала]])),MAX($H$1:H25)+1,0)</f>
        <v>25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25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>Fielder</v>
      </c>
      <c r="U26" s="115" t="str">
        <f>IFERROR(INDEX(Расходка[Наименование расходного материала],MATCH(Расходка[[#This Row],[№]],Поиск_расходки[Индекс4],0)),"")</f>
        <v>Fielder</v>
      </c>
      <c r="V26" s="115" t="str">
        <f>IFERROR(INDEX(Расходка[Наименование расходного материала],MATCH(Расходка[[#This Row],[№]],Поиск_расходки[Индекс5],0)),"")</f>
        <v>Fielder</v>
      </c>
      <c r="W26" s="115" t="str">
        <f>IFERROR(INDEX(Расходка[Наименование расходного материала],MATCH(Расходка[[#This Row],[№]],Поиск_расходки[Индекс6],0)),"")</f>
        <v>Fielder</v>
      </c>
      <c r="X26" s="115" t="str">
        <f>IFERROR(INDEX(Расходка[Наименование расходного материала],MATCH(Расходка[[#This Row],[№]],Поиск_расходки[Индекс7],0)),"")</f>
        <v>Fielder</v>
      </c>
      <c r="Y26" s="115" t="str">
        <f>IFERROR(INDEX(Расходка[Наименование расходного материала],MATCH(Расходка[[#This Row],[№]],Поиск_расходки[Индекс8],0)),"")</f>
        <v>Fielder</v>
      </c>
      <c r="Z26" s="115" t="str">
        <f>IFERROR(INDEX(Расходка[Наименование расходного материала],MATCH(Расходка[[#This Row],[№]],Поиск_расходки[Индекс9],0)),"")</f>
        <v>Fielder</v>
      </c>
      <c r="AA26" s="115" t="str">
        <f>IFERROR(INDEX(Расходка[Наименование расходного материала],MATCH(Расходка[[#This Row],[№]],Поиск_расходки[Индекс10],0)),"")</f>
        <v>Fielder</v>
      </c>
      <c r="AB26" s="115" t="str">
        <f>IFERROR(INDEX(Расходка[Наименование расходного материала],MATCH(Расходка[[#This Row],[№]],Поиск_расходки[Индекс11],0)),"")</f>
        <v>Fielder</v>
      </c>
      <c r="AC26" s="115" t="str">
        <f>IFERROR(INDEX(Расходка[Наименование расходного материала],MATCH(Расходка[[#This Row],[№]],Поиск_расходки[Индекс12],0)),"")</f>
        <v>Fielder</v>
      </c>
      <c r="AD26" s="115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426</v>
      </c>
    </row>
    <row r="27" spans="1:35">
      <c r="A27">
        <v>26</v>
      </c>
      <c r="B27" t="s">
        <v>3</v>
      </c>
      <c r="C27" t="s">
        <v>375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2</v>
      </c>
      <c r="G27" s="116">
        <f>IF(ISNUMBER(SEARCH('Карта учёта'!$B$15,Расходка[[#This Row],[Наименование расходного материала]])),MAX($G$1:G26)+1,0)</f>
        <v>26</v>
      </c>
      <c r="H27" s="116">
        <f>IF(ISNUMBER(SEARCH('Карта учёта'!$B$16,Расходка[[#This Row],[Наименование расходного материала]])),MAX($H$1:H26)+1,0)</f>
        <v>26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26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>Fielder XT-A</v>
      </c>
      <c r="U27" s="115" t="str">
        <f>IFERROR(INDEX(Расходка[Наименование расходного материала],MATCH(Расходка[[#This Row],[№]],Поиск_расходки[Индекс4],0)),"")</f>
        <v>Fielder XT-A</v>
      </c>
      <c r="V27" s="115" t="str">
        <f>IFERROR(INDEX(Расходка[Наименование расходного материала],MATCH(Расходка[[#This Row],[№]],Поиск_расходки[Индекс5],0)),"")</f>
        <v>Fielder XT-A</v>
      </c>
      <c r="W27" s="115" t="str">
        <f>IFERROR(INDEX(Расходка[Наименование расходного материала],MATCH(Расходка[[#This Row],[№]],Поиск_расходки[Индекс6],0)),"")</f>
        <v>Fielder XT-A</v>
      </c>
      <c r="X27" s="115" t="str">
        <f>IFERROR(INDEX(Расходка[Наименование расходного материала],MATCH(Расходка[[#This Row],[№]],Поиск_расходки[Индекс7],0)),"")</f>
        <v>Fielder XT-A</v>
      </c>
      <c r="Y27" s="115" t="str">
        <f>IFERROR(INDEX(Расходка[Наименование расходного материала],MATCH(Расходка[[#This Row],[№]],Поиск_расходки[Индекс8],0)),"")</f>
        <v>Fielder XT-A</v>
      </c>
      <c r="Z27" s="115" t="str">
        <f>IFERROR(INDEX(Расходка[Наименование расходного материала],MATCH(Расходка[[#This Row],[№]],Поиск_расходки[Индекс9],0)),"")</f>
        <v>Fielder XT-A</v>
      </c>
      <c r="AA27" s="115" t="str">
        <f>IFERROR(INDEX(Расходка[Наименование расходного материала],MATCH(Расходка[[#This Row],[№]],Поиск_расходки[Индекс10],0)),"")</f>
        <v>Fielder XT-A</v>
      </c>
      <c r="AB27" s="115" t="str">
        <f>IFERROR(INDEX(Расходка[Наименование расходного материала],MATCH(Расходка[[#This Row],[№]],Поиск_расходки[Индекс11],0)),"")</f>
        <v>Fielder XT-A</v>
      </c>
      <c r="AC27" s="115" t="str">
        <f>IFERROR(INDEX(Расходка[Наименование расходного материала],MATCH(Расходка[[#This Row],[№]],Поиск_расходки[Индекс12],0)),"")</f>
        <v>Fielder XT-A</v>
      </c>
      <c r="AD27" s="115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427</v>
      </c>
    </row>
    <row r="28" spans="1:35">
      <c r="A28">
        <v>27</v>
      </c>
      <c r="B28" t="s">
        <v>3</v>
      </c>
      <c r="C28" t="s">
        <v>376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3</v>
      </c>
      <c r="G28" s="116">
        <f>IF(ISNUMBER(SEARCH('Карта учёта'!$B$15,Расходка[[#This Row],[Наименование расходного материала]])),MAX($G$1:G27)+1,0)</f>
        <v>27</v>
      </c>
      <c r="H28" s="116">
        <f>IF(ISNUMBER(SEARCH('Карта учёта'!$B$16,Расходка[[#This Row],[Наименование расходного материала]])),MAX($H$1:H27)+1,0)</f>
        <v>27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27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>Fielder XT-R</v>
      </c>
      <c r="U28" s="115" t="str">
        <f>IFERROR(INDEX(Расходка[Наименование расходного материала],MATCH(Расходка[[#This Row],[№]],Поиск_расходки[Индекс4],0)),"")</f>
        <v>Fielder XT-R</v>
      </c>
      <c r="V28" s="115" t="str">
        <f>IFERROR(INDEX(Расходка[Наименование расходного материала],MATCH(Расходка[[#This Row],[№]],Поиск_расходки[Индекс5],0)),"")</f>
        <v>Fielder XT-R</v>
      </c>
      <c r="W28" s="115" t="str">
        <f>IFERROR(INDEX(Расходка[Наименование расходного материала],MATCH(Расходка[[#This Row],[№]],Поиск_расходки[Индекс6],0)),"")</f>
        <v>Fielder XT-R</v>
      </c>
      <c r="X28" s="115" t="str">
        <f>IFERROR(INDEX(Расходка[Наименование расходного материала],MATCH(Расходка[[#This Row],[№]],Поиск_расходки[Индекс7],0)),"")</f>
        <v>Fielder XT-R</v>
      </c>
      <c r="Y28" s="115" t="str">
        <f>IFERROR(INDEX(Расходка[Наименование расходного материала],MATCH(Расходка[[#This Row],[№]],Поиск_расходки[Индекс8],0)),"")</f>
        <v>Fielder XT-R</v>
      </c>
      <c r="Z28" s="115" t="str">
        <f>IFERROR(INDEX(Расходка[Наименование расходного материала],MATCH(Расходка[[#This Row],[№]],Поиск_расходки[Индекс9],0)),"")</f>
        <v>Fielder XT-R</v>
      </c>
      <c r="AA28" s="115" t="str">
        <f>IFERROR(INDEX(Расходка[Наименование расходного материала],MATCH(Расходка[[#This Row],[№]],Поиск_расходки[Индекс10],0)),"")</f>
        <v>Fielder XT-R</v>
      </c>
      <c r="AB28" s="115" t="str">
        <f>IFERROR(INDEX(Расходка[Наименование расходного материала],MATCH(Расходка[[#This Row],[№]],Поиск_расходки[Индекс11],0)),"")</f>
        <v>Fielder XT-R</v>
      </c>
      <c r="AC28" s="115" t="str">
        <f>IFERROR(INDEX(Расходка[Наименование расходного материала],MATCH(Расходка[[#This Row],[№]],Поиск_расходки[Индекс12],0)),"")</f>
        <v>Fielder XT-R</v>
      </c>
      <c r="AD28" s="115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428</v>
      </c>
    </row>
    <row r="29" spans="1:35">
      <c r="A29">
        <v>28</v>
      </c>
      <c r="B29" t="s">
        <v>3</v>
      </c>
      <c r="C29" s="1" t="s">
        <v>516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28</v>
      </c>
      <c r="H29" s="116">
        <f>IF(ISNUMBER(SEARCH('Карта учёта'!$B$16,Расходка[[#This Row],[Наименование расходного материала]])),MAX($H$1:H28)+1,0)</f>
        <v>28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28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>Gaia First</v>
      </c>
      <c r="U29" s="115" t="str">
        <f>IFERROR(INDEX(Расходка[Наименование расходного материала],MATCH(Расходка[[#This Row],[№]],Поиск_расходки[Индекс4],0)),"")</f>
        <v>Gaia First</v>
      </c>
      <c r="V29" s="115" t="str">
        <f>IFERROR(INDEX(Расходка[Наименование расходного материала],MATCH(Расходка[[#This Row],[№]],Поиск_расходки[Индекс5],0)),"")</f>
        <v>Gaia First</v>
      </c>
      <c r="W29" s="115" t="str">
        <f>IFERROR(INDEX(Расходка[Наименование расходного материала],MATCH(Расходка[[#This Row],[№]],Поиск_расходки[Индекс6],0)),"")</f>
        <v>Gaia First</v>
      </c>
      <c r="X29" s="115" t="str">
        <f>IFERROR(INDEX(Расходка[Наименование расходного материала],MATCH(Расходка[[#This Row],[№]],Поиск_расходки[Индекс7],0)),"")</f>
        <v>Gaia First</v>
      </c>
      <c r="Y29" s="115" t="str">
        <f>IFERROR(INDEX(Расходка[Наименование расходного материала],MATCH(Расходка[[#This Row],[№]],Поиск_расходки[Индекс8],0)),"")</f>
        <v>Gaia First</v>
      </c>
      <c r="Z29" s="115" t="str">
        <f>IFERROR(INDEX(Расходка[Наименование расходного материала],MATCH(Расходка[[#This Row],[№]],Поиск_расходки[Индекс9],0)),"")</f>
        <v>Gaia First</v>
      </c>
      <c r="AA29" s="115" t="str">
        <f>IFERROR(INDEX(Расходка[Наименование расходного материала],MATCH(Расходка[[#This Row],[№]],Поиск_расходки[Индекс10],0)),"")</f>
        <v>Gaia First</v>
      </c>
      <c r="AB29" s="115" t="str">
        <f>IFERROR(INDEX(Расходка[Наименование расходного материала],MATCH(Расходка[[#This Row],[№]],Поиск_расходки[Индекс11],0)),"")</f>
        <v>Gaia First</v>
      </c>
      <c r="AC29" s="115" t="str">
        <f>IFERROR(INDEX(Расходка[Наименование расходного материала],MATCH(Расходка[[#This Row],[№]],Поиск_расходки[Индекс12],0)),"")</f>
        <v>Gaia First</v>
      </c>
      <c r="AD29" s="115" t="str">
        <f>IFERROR(INDEX(Расходка[Наименование расходного материала],MATCH(Расходка[[#This Row],[№]],Поиск_расходки[Индекс13],0)),"")</f>
        <v>Gaia First</v>
      </c>
      <c r="AF29" s="4" t="s">
        <v>5</v>
      </c>
      <c r="AG29" s="4" t="s">
        <v>429</v>
      </c>
    </row>
    <row r="30" spans="1:35">
      <c r="A30">
        <v>29</v>
      </c>
      <c r="B30" t="s">
        <v>3</v>
      </c>
      <c r="C30" s="1" t="s">
        <v>359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29</v>
      </c>
      <c r="H30" s="116">
        <f>IF(ISNUMBER(SEARCH('Карта учёта'!$B$16,Расходка[[#This Row],[Наименование расходного материала]])),MAX($H$1:H29)+1,0)</f>
        <v>29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29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>Gaia Second</v>
      </c>
      <c r="U30" s="115" t="str">
        <f>IFERROR(INDEX(Расходка[Наименование расходного материала],MATCH(Расходка[[#This Row],[№]],Поиск_расходки[Индекс4],0)),"")</f>
        <v>Gaia Second</v>
      </c>
      <c r="V30" s="115" t="str">
        <f>IFERROR(INDEX(Расходка[Наименование расходного материала],MATCH(Расходка[[#This Row],[№]],Поиск_расходки[Индекс5],0)),"")</f>
        <v>Gaia Second</v>
      </c>
      <c r="W30" s="115" t="str">
        <f>IFERROR(INDEX(Расходка[Наименование расходного материала],MATCH(Расходка[[#This Row],[№]],Поиск_расходки[Индекс6],0)),"")</f>
        <v>Gaia Second</v>
      </c>
      <c r="X30" s="115" t="str">
        <f>IFERROR(INDEX(Расходка[Наименование расходного материала],MATCH(Расходка[[#This Row],[№]],Поиск_расходки[Индекс7],0)),"")</f>
        <v>Gaia Second</v>
      </c>
      <c r="Y30" s="115" t="str">
        <f>IFERROR(INDEX(Расходка[Наименование расходного материала],MATCH(Расходка[[#This Row],[№]],Поиск_расходки[Индекс8],0)),"")</f>
        <v>Gaia Second</v>
      </c>
      <c r="Z30" s="115" t="str">
        <f>IFERROR(INDEX(Расходка[Наименование расходного материала],MATCH(Расходка[[#This Row],[№]],Поиск_расходки[Индекс9],0)),"")</f>
        <v>Gaia Second</v>
      </c>
      <c r="AA30" s="115" t="str">
        <f>IFERROR(INDEX(Расходка[Наименование расходного материала],MATCH(Расходка[[#This Row],[№]],Поиск_расходки[Индекс10],0)),"")</f>
        <v>Gaia Second</v>
      </c>
      <c r="AB30" s="115" t="str">
        <f>IFERROR(INDEX(Расходка[Наименование расходного материала],MATCH(Расходка[[#This Row],[№]],Поиск_расходки[Индекс11],0)),"")</f>
        <v>Gaia Second</v>
      </c>
      <c r="AC30" s="115" t="str">
        <f>IFERROR(INDEX(Расходка[Наименование расходного материала],MATCH(Расходка[[#This Row],[№]],Поиск_расходки[Индекс12],0)),"")</f>
        <v>Gaia Second</v>
      </c>
      <c r="AD30" s="115" t="str">
        <f>IFERROR(INDEX(Расходка[Наименование расходного материала],MATCH(Расходка[[#This Row],[№]],Поиск_расходки[Индекс13],0)),"")</f>
        <v>Gaia Second</v>
      </c>
      <c r="AF30" s="4" t="s">
        <v>5</v>
      </c>
      <c r="AG30" s="4" t="s">
        <v>491</v>
      </c>
    </row>
    <row r="31" spans="1:35">
      <c r="A31">
        <v>30</v>
      </c>
      <c r="B31" t="s">
        <v>3</v>
      </c>
      <c r="C31" s="1" t="s">
        <v>371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30</v>
      </c>
      <c r="H31" s="116">
        <f>IF(ISNUMBER(SEARCH('Карта учёта'!$B$16,Расходка[[#This Row],[Наименование расходного материала]])),MAX($H$1:H30)+1,0)</f>
        <v>30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30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>Gaia Third</v>
      </c>
      <c r="U31" s="115" t="str">
        <f>IFERROR(INDEX(Расходка[Наименование расходного материала],MATCH(Расходка[[#This Row],[№]],Поиск_расходки[Индекс4],0)),"")</f>
        <v>Gaia Third</v>
      </c>
      <c r="V31" s="115" t="str">
        <f>IFERROR(INDEX(Расходка[Наименование расходного материала],MATCH(Расходка[[#This Row],[№]],Поиск_расходки[Индекс5],0)),"")</f>
        <v>Gaia Third</v>
      </c>
      <c r="W31" s="115" t="str">
        <f>IFERROR(INDEX(Расходка[Наименование расходного материала],MATCH(Расходка[[#This Row],[№]],Поиск_расходки[Индекс6],0)),"")</f>
        <v>Gaia Third</v>
      </c>
      <c r="X31" s="115" t="str">
        <f>IFERROR(INDEX(Расходка[Наименование расходного материала],MATCH(Расходка[[#This Row],[№]],Поиск_расходки[Индекс7],0)),"")</f>
        <v>Gaia Third</v>
      </c>
      <c r="Y31" s="115" t="str">
        <f>IFERROR(INDEX(Расходка[Наименование расходного материала],MATCH(Расходка[[#This Row],[№]],Поиск_расходки[Индекс8],0)),"")</f>
        <v>Gaia Third</v>
      </c>
      <c r="Z31" s="115" t="str">
        <f>IFERROR(INDEX(Расходка[Наименование расходного материала],MATCH(Расходка[[#This Row],[№]],Поиск_расходки[Индекс9],0)),"")</f>
        <v>Gaia Third</v>
      </c>
      <c r="AA31" s="115" t="str">
        <f>IFERROR(INDEX(Расходка[Наименование расходного материала],MATCH(Расходка[[#This Row],[№]],Поиск_расходки[Индекс10],0)),"")</f>
        <v>Gaia Third</v>
      </c>
      <c r="AB31" s="115" t="str">
        <f>IFERROR(INDEX(Расходка[Наименование расходного материала],MATCH(Расходка[[#This Row],[№]],Поиск_расходки[Индекс11],0)),"")</f>
        <v>Gaia Third</v>
      </c>
      <c r="AC31" s="115" t="str">
        <f>IFERROR(INDEX(Расходка[Наименование расходного материала],MATCH(Расходка[[#This Row],[№]],Поиск_расходки[Индекс12],0)),"")</f>
        <v>Gaia Third</v>
      </c>
      <c r="AD31" s="115" t="str">
        <f>IFERROR(INDEX(Расходка[Наименование расходного материала],MATCH(Расходка[[#This Row],[№]],Поиск_расходки[Индекс13],0)),"")</f>
        <v>Gaia Third</v>
      </c>
      <c r="AF31" s="4" t="s">
        <v>5</v>
      </c>
      <c r="AG31" s="4" t="s">
        <v>430</v>
      </c>
    </row>
    <row r="32" spans="1:35">
      <c r="A32">
        <v>31</v>
      </c>
      <c r="B32" t="s">
        <v>3</v>
      </c>
      <c r="C32" s="1" t="s">
        <v>322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31</v>
      </c>
      <c r="H32" s="116">
        <f>IF(ISNUMBER(SEARCH('Карта учёта'!$B$16,Расходка[[#This Row],[Наименование расходного материала]])),MAX($H$1:H31)+1,0)</f>
        <v>31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31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>Intuition</v>
      </c>
      <c r="U32" s="115" t="str">
        <f>IFERROR(INDEX(Расходка[Наименование расходного материала],MATCH(Расходка[[#This Row],[№]],Поиск_расходки[Индекс4],0)),"")</f>
        <v>Intuition</v>
      </c>
      <c r="V32" s="115" t="str">
        <f>IFERROR(INDEX(Расходка[Наименование расходного материала],MATCH(Расходка[[#This Row],[№]],Поиск_расходки[Индекс5],0)),"")</f>
        <v>Intuition</v>
      </c>
      <c r="W32" s="115" t="str">
        <f>IFERROR(INDEX(Расходка[Наименование расходного материала],MATCH(Расходка[[#This Row],[№]],Поиск_расходки[Индекс6],0)),"")</f>
        <v>Intuition</v>
      </c>
      <c r="X32" s="115" t="str">
        <f>IFERROR(INDEX(Расходка[Наименование расходного материала],MATCH(Расходка[[#This Row],[№]],Поиск_расходки[Индекс7],0)),"")</f>
        <v>Intuition</v>
      </c>
      <c r="Y32" s="115" t="str">
        <f>IFERROR(INDEX(Расходка[Наименование расходного материала],MATCH(Расходка[[#This Row],[№]],Поиск_расходки[Индекс8],0)),"")</f>
        <v>Intuition</v>
      </c>
      <c r="Z32" s="115" t="str">
        <f>IFERROR(INDEX(Расходка[Наименование расходного материала],MATCH(Расходка[[#This Row],[№]],Поиск_расходки[Индекс9],0)),"")</f>
        <v>Intuition</v>
      </c>
      <c r="AA32" s="115" t="str">
        <f>IFERROR(INDEX(Расходка[Наименование расходного материала],MATCH(Расходка[[#This Row],[№]],Поиск_расходки[Индекс10],0)),"")</f>
        <v>Intuition</v>
      </c>
      <c r="AB32" s="115" t="str">
        <f>IFERROR(INDEX(Расходка[Наименование расходного материала],MATCH(Расходка[[#This Row],[№]],Поиск_расходки[Индекс11],0)),"")</f>
        <v>Intuition</v>
      </c>
      <c r="AC32" s="115" t="str">
        <f>IFERROR(INDEX(Расходка[Наименование расходного материала],MATCH(Расходка[[#This Row],[№]],Поиск_расходки[Индекс12],0)),"")</f>
        <v>Intuition</v>
      </c>
      <c r="AD32" s="115" t="str">
        <f>IFERROR(INDEX(Расходка[Наименование расходного материала],MATCH(Расходка[[#This Row],[№]],Поиск_расходки[Индекс13],0)),"")</f>
        <v>Intuition</v>
      </c>
      <c r="AF32" s="4" t="s">
        <v>5</v>
      </c>
      <c r="AG32" s="4" t="s">
        <v>431</v>
      </c>
    </row>
    <row r="33" spans="1:33">
      <c r="A33">
        <v>32</v>
      </c>
      <c r="B33" t="s">
        <v>3</v>
      </c>
      <c r="C33" t="s">
        <v>318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32</v>
      </c>
      <c r="H33" s="116">
        <f>IF(ISNUMBER(SEARCH('Карта учёта'!$B$16,Расходка[[#This Row],[Наименование расходного материала]])),MAX($H$1:H32)+1,0)</f>
        <v>32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32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>ProVia 3 Hydro-Track®</v>
      </c>
      <c r="U33" s="115" t="str">
        <f>IFERROR(INDEX(Расходка[Наименование расходного материала],MATCH(Расходка[[#This Row],[№]],Поиск_расходки[Индекс4],0)),"")</f>
        <v>ProVia 3 Hydro-Track®</v>
      </c>
      <c r="V33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3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3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3" s="4" t="s">
        <v>5</v>
      </c>
      <c r="AG33" s="4" t="s">
        <v>432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33</v>
      </c>
      <c r="H34" s="116">
        <f>IF(ISNUMBER(SEARCH('Карта учёта'!$B$16,Расходка[[#This Row],[Наименование расходного материала]])),MAX($H$1:H33)+1,0)</f>
        <v>33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33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>ProVia 6 Hydro-Track®</v>
      </c>
      <c r="U34" s="115" t="str">
        <f>IFERROR(INDEX(Расходка[Наименование расходного материала],MATCH(Расходка[[#This Row],[№]],Поиск_расходки[Индекс4],0)),"")</f>
        <v>ProVia 6 Hydro-Track®</v>
      </c>
      <c r="V34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4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4" s="4" t="s">
        <v>5</v>
      </c>
      <c r="AG34" s="4" t="s">
        <v>433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34</v>
      </c>
      <c r="H35" s="116">
        <f>IF(ISNUMBER(SEARCH('Карта учёта'!$B$16,Расходка[[#This Row],[Наименование расходного материала]])),MAX($H$1:H34)+1,0)</f>
        <v>34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34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>ProVia 9 Hydro-Track®</v>
      </c>
      <c r="U35" s="115" t="str">
        <f>IFERROR(INDEX(Расходка[Наименование расходного материала],MATCH(Расходка[[#This Row],[№]],Поиск_расходки[Индекс4],0)),"")</f>
        <v>ProVia 9 Hydro-Track®</v>
      </c>
      <c r="V35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5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5" s="4" t="s">
        <v>5</v>
      </c>
      <c r="AG35" s="4" t="s">
        <v>492</v>
      </c>
    </row>
    <row r="36" spans="1:33">
      <c r="A36">
        <v>35</v>
      </c>
      <c r="B36" t="s">
        <v>3</v>
      </c>
      <c r="C36" t="s">
        <v>316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35</v>
      </c>
      <c r="H36" s="116">
        <f>IF(ISNUMBER(SEARCH('Карта учёта'!$B$16,Расходка[[#This Row],[Наименование расходного материала]])),MAX($H$1:H35)+1,0)</f>
        <v>35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35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>Rinato</v>
      </c>
      <c r="U36" s="115" t="str">
        <f>IFERROR(INDEX(Расходка[Наименование расходного материала],MATCH(Расходка[[#This Row],[№]],Поиск_расходки[Индекс4],0)),"")</f>
        <v>Rinato</v>
      </c>
      <c r="V36" s="115" t="str">
        <f>IFERROR(INDEX(Расходка[Наименование расходного материала],MATCH(Расходка[[#This Row],[№]],Поиск_расходки[Индекс5],0)),"")</f>
        <v>Rinato</v>
      </c>
      <c r="W36" s="115" t="str">
        <f>IFERROR(INDEX(Расходка[Наименование расходного материала],MATCH(Расходка[[#This Row],[№]],Поиск_расходки[Индекс6],0)),"")</f>
        <v>Rinato</v>
      </c>
      <c r="X36" s="115" t="str">
        <f>IFERROR(INDEX(Расходка[Наименование расходного материала],MATCH(Расходка[[#This Row],[№]],Поиск_расходки[Индекс7],0)),"")</f>
        <v>Rinato</v>
      </c>
      <c r="Y36" s="115" t="str">
        <f>IFERROR(INDEX(Расходка[Наименование расходного материала],MATCH(Расходка[[#This Row],[№]],Поиск_расходки[Индекс8],0)),"")</f>
        <v>Rinato</v>
      </c>
      <c r="Z36" s="115" t="str">
        <f>IFERROR(INDEX(Расходка[Наименование расходного материала],MATCH(Расходка[[#This Row],[№]],Поиск_расходки[Индекс9],0)),"")</f>
        <v>Rinato</v>
      </c>
      <c r="AA36" s="115" t="str">
        <f>IFERROR(INDEX(Расходка[Наименование расходного материала],MATCH(Расходка[[#This Row],[№]],Поиск_расходки[Индекс10],0)),"")</f>
        <v>Rinato</v>
      </c>
      <c r="AB36" s="115" t="str">
        <f>IFERROR(INDEX(Расходка[Наименование расходного материала],MATCH(Расходка[[#This Row],[№]],Поиск_расходки[Индекс11],0)),"")</f>
        <v>Rinato</v>
      </c>
      <c r="AC36" s="115" t="str">
        <f>IFERROR(INDEX(Расходка[Наименование расходного материала],MATCH(Расходка[[#This Row],[№]],Поиск_расходки[Индекс12],0)),"")</f>
        <v>Rinato</v>
      </c>
      <c r="AD36" s="115" t="str">
        <f>IFERROR(INDEX(Расходка[Наименование расходного материала],MATCH(Расходка[[#This Row],[№]],Поиск_расходки[Индекс13],0)),"")</f>
        <v>Rinato</v>
      </c>
      <c r="AF36" s="4" t="s">
        <v>5</v>
      </c>
      <c r="AG36" s="4" t="s">
        <v>434</v>
      </c>
    </row>
    <row r="37" spans="1:33">
      <c r="A37">
        <v>36</v>
      </c>
      <c r="B37" t="s">
        <v>3</v>
      </c>
      <c r="C37" s="1" t="s">
        <v>353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36</v>
      </c>
      <c r="H37" s="116">
        <f>IF(ISNUMBER(SEARCH('Карта учёта'!$B$16,Расходка[[#This Row],[Наименование расходного материала]])),MAX($H$1:H36)+1,0)</f>
        <v>36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36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>Runthrough NS (Floppy)</v>
      </c>
      <c r="U37" s="115" t="str">
        <f>IFERROR(INDEX(Расходка[Наименование расходного материала],MATCH(Расходка[[#This Row],[№]],Поиск_расходки[Индекс4],0)),"")</f>
        <v>Runthrough NS (Floppy)</v>
      </c>
      <c r="V37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7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7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7" s="4" t="s">
        <v>6</v>
      </c>
      <c r="AG37" s="4" t="s">
        <v>407</v>
      </c>
    </row>
    <row r="38" spans="1:33">
      <c r="A38">
        <v>37</v>
      </c>
      <c r="B38" t="s">
        <v>3</v>
      </c>
      <c r="C38" s="1" t="s">
        <v>361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37</v>
      </c>
      <c r="H38" s="116">
        <f>IF(ISNUMBER(SEARCH('Карта учёта'!$B$16,Расходка[[#This Row],[Наименование расходного материала]])),MAX($H$1:H37)+1,0)</f>
        <v>37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37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>Runthrough NS Hypercoat</v>
      </c>
      <c r="U38" s="115" t="str">
        <f>IFERROR(INDEX(Расходка[Наименование расходного материала],MATCH(Расходка[[#This Row],[№]],Поиск_расходки[Индекс4],0)),"")</f>
        <v>Runthrough NS Hypercoat</v>
      </c>
      <c r="V38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8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8" s="4" t="s">
        <v>6</v>
      </c>
      <c r="AG38" s="4" t="s">
        <v>494</v>
      </c>
    </row>
    <row r="39" spans="1:33">
      <c r="A39">
        <v>38</v>
      </c>
      <c r="B39" t="s">
        <v>3</v>
      </c>
      <c r="C39" s="1" t="s">
        <v>360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38</v>
      </c>
      <c r="H39" s="116">
        <f>IF(ISNUMBER(SEARCH('Карта учёта'!$B$16,Расходка[[#This Row],[Наименование расходного материала]])),MAX($H$1:H38)+1,0)</f>
        <v>38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38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>Runthrough NS Intermediate</v>
      </c>
      <c r="U39" s="115" t="str">
        <f>IFERROR(INDEX(Расходка[Наименование расходного материала],MATCH(Расходка[[#This Row],[№]],Поиск_расходки[Индекс4],0)),"")</f>
        <v>Runthrough NS Intermediate</v>
      </c>
      <c r="V39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9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9" s="4" t="s">
        <v>6</v>
      </c>
      <c r="AG39" s="4" t="s">
        <v>435</v>
      </c>
    </row>
    <row r="40" spans="1:33">
      <c r="A40">
        <v>39</v>
      </c>
      <c r="B40" t="s">
        <v>3</v>
      </c>
      <c r="C40" t="s">
        <v>315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39</v>
      </c>
      <c r="H40" s="116">
        <f>IF(ISNUMBER(SEARCH('Карта учёта'!$B$16,Расходка[[#This Row],[Наименование расходного материала]])),MAX($H$1:H39)+1,0)</f>
        <v>39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39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>Sion</v>
      </c>
      <c r="U40" s="115" t="str">
        <f>IFERROR(INDEX(Расходка[Наименование расходного материала],MATCH(Расходка[[#This Row],[№]],Поиск_расходки[Индекс4],0)),"")</f>
        <v>Sion</v>
      </c>
      <c r="V40" s="115" t="str">
        <f>IFERROR(INDEX(Расходка[Наименование расходного материала],MATCH(Расходка[[#This Row],[№]],Поиск_расходки[Индекс5],0)),"")</f>
        <v>Sion</v>
      </c>
      <c r="W40" s="115" t="str">
        <f>IFERROR(INDEX(Расходка[Наименование расходного материала],MATCH(Расходка[[#This Row],[№]],Поиск_расходки[Индекс6],0)),"")</f>
        <v>Sion</v>
      </c>
      <c r="X40" s="115" t="str">
        <f>IFERROR(INDEX(Расходка[Наименование расходного материала],MATCH(Расходка[[#This Row],[№]],Поиск_расходки[Индекс7],0)),"")</f>
        <v>Sion</v>
      </c>
      <c r="Y40" s="115" t="str">
        <f>IFERROR(INDEX(Расходка[Наименование расходного материала],MATCH(Расходка[[#This Row],[№]],Поиск_расходки[Индекс8],0)),"")</f>
        <v>Sion</v>
      </c>
      <c r="Z40" s="115" t="str">
        <f>IFERROR(INDEX(Расходка[Наименование расходного материала],MATCH(Расходка[[#This Row],[№]],Поиск_расходки[Индекс9],0)),"")</f>
        <v>Sion</v>
      </c>
      <c r="AA40" s="115" t="str">
        <f>IFERROR(INDEX(Расходка[Наименование расходного материала],MATCH(Расходка[[#This Row],[№]],Поиск_расходки[Индекс10],0)),"")</f>
        <v>Sion</v>
      </c>
      <c r="AB40" s="115" t="str">
        <f>IFERROR(INDEX(Расходка[Наименование расходного материала],MATCH(Расходка[[#This Row],[№]],Поиск_расходки[Индекс11],0)),"")</f>
        <v>Sion</v>
      </c>
      <c r="AC40" s="115" t="str">
        <f>IFERROR(INDEX(Расходка[Наименование расходного материала],MATCH(Расходка[[#This Row],[№]],Поиск_расходки[Индекс12],0)),"")</f>
        <v>Sion</v>
      </c>
      <c r="AD40" s="115" t="str">
        <f>IFERROR(INDEX(Расходка[Наименование расходного материала],MATCH(Расходка[[#This Row],[№]],Поиск_расходки[Индекс13],0)),"")</f>
        <v>Sion</v>
      </c>
      <c r="AF40" s="4" t="s">
        <v>6</v>
      </c>
      <c r="AG40" s="4" t="s">
        <v>436</v>
      </c>
    </row>
    <row r="41" spans="1:33">
      <c r="A41">
        <v>40</v>
      </c>
      <c r="B41" t="s">
        <v>3</v>
      </c>
      <c r="C41" t="s">
        <v>379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40</v>
      </c>
      <c r="H41" s="116">
        <f>IF(ISNUMBER(SEARCH('Карта учёта'!$B$16,Расходка[[#This Row],[Наименование расходного материала]])),MAX($H$1:H40)+1,0)</f>
        <v>40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40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>Sion Black</v>
      </c>
      <c r="U41" s="115" t="str">
        <f>IFERROR(INDEX(Расходка[Наименование расходного материала],MATCH(Расходка[[#This Row],[№]],Поиск_расходки[Индекс4],0)),"")</f>
        <v>Sion Black</v>
      </c>
      <c r="V41" s="115" t="str">
        <f>IFERROR(INDEX(Расходка[Наименование расходного материала],MATCH(Расходка[[#This Row],[№]],Поиск_расходки[Индекс5],0)),"")</f>
        <v>Sion Black</v>
      </c>
      <c r="W41" s="115" t="str">
        <f>IFERROR(INDEX(Расходка[Наименование расходного материала],MATCH(Расходка[[#This Row],[№]],Поиск_расходки[Индекс6],0)),"")</f>
        <v>Sion Black</v>
      </c>
      <c r="X41" s="115" t="str">
        <f>IFERROR(INDEX(Расходка[Наименование расходного материала],MATCH(Расходка[[#This Row],[№]],Поиск_расходки[Индекс7],0)),"")</f>
        <v>Sion Black</v>
      </c>
      <c r="Y41" s="115" t="str">
        <f>IFERROR(INDEX(Расходка[Наименование расходного материала],MATCH(Расходка[[#This Row],[№]],Поиск_расходки[Индекс8],0)),"")</f>
        <v>Sion Black</v>
      </c>
      <c r="Z41" s="115" t="str">
        <f>IFERROR(INDEX(Расходка[Наименование расходного материала],MATCH(Расходка[[#This Row],[№]],Поиск_расходки[Индекс9],0)),"")</f>
        <v>Sion Black</v>
      </c>
      <c r="AA41" s="115" t="str">
        <f>IFERROR(INDEX(Расходка[Наименование расходного материала],MATCH(Расходка[[#This Row],[№]],Поиск_расходки[Индекс10],0)),"")</f>
        <v>Sion Black</v>
      </c>
      <c r="AB41" s="115" t="str">
        <f>IFERROR(INDEX(Расходка[Наименование расходного материала],MATCH(Расходка[[#This Row],[№]],Поиск_расходки[Индекс11],0)),"")</f>
        <v>Sion Black</v>
      </c>
      <c r="AC41" s="115" t="str">
        <f>IFERROR(INDEX(Расходка[Наименование расходного материала],MATCH(Расходка[[#This Row],[№]],Поиск_расходки[Индекс12],0)),"")</f>
        <v>Sion Black</v>
      </c>
      <c r="AD41" s="115" t="str">
        <f>IFERROR(INDEX(Расходка[Наименование расходного материала],MATCH(Расходка[[#This Row],[№]],Поиск_расходки[Индекс13],0)),"")</f>
        <v>Sion Black</v>
      </c>
      <c r="AF41" s="4" t="s">
        <v>6</v>
      </c>
      <c r="AG41" s="4" t="s">
        <v>437</v>
      </c>
    </row>
    <row r="42" spans="1:33">
      <c r="A42">
        <v>41</v>
      </c>
      <c r="B42" t="s">
        <v>3</v>
      </c>
      <c r="C42" s="1" t="s">
        <v>374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41</v>
      </c>
      <c r="H42" s="116">
        <f>IF(ISNUMBER(SEARCH('Карта учёта'!$B$16,Расходка[[#This Row],[Наименование расходного материала]])),MAX($H$1:H41)+1,0)</f>
        <v>41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41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>Sion Blue</v>
      </c>
      <c r="U42" s="115" t="str">
        <f>IFERROR(INDEX(Расходка[Наименование расходного материала],MATCH(Расходка[[#This Row],[№]],Поиск_расходки[Индекс4],0)),"")</f>
        <v>Sion Blue</v>
      </c>
      <c r="V42" s="115" t="str">
        <f>IFERROR(INDEX(Расходка[Наименование расходного материала],MATCH(Расходка[[#This Row],[№]],Поиск_расходки[Индекс5],0)),"")</f>
        <v>Sion Blue</v>
      </c>
      <c r="W42" s="115" t="str">
        <f>IFERROR(INDEX(Расходка[Наименование расходного материала],MATCH(Расходка[[#This Row],[№]],Поиск_расходки[Индекс6],0)),"")</f>
        <v>Sion Blue</v>
      </c>
      <c r="X42" s="115" t="str">
        <f>IFERROR(INDEX(Расходка[Наименование расходного материала],MATCH(Расходка[[#This Row],[№]],Поиск_расходки[Индекс7],0)),"")</f>
        <v>Sion Blue</v>
      </c>
      <c r="Y42" s="115" t="str">
        <f>IFERROR(INDEX(Расходка[Наименование расходного материала],MATCH(Расходка[[#This Row],[№]],Поиск_расходки[Индекс8],0)),"")</f>
        <v>Sion Blue</v>
      </c>
      <c r="Z42" s="115" t="str">
        <f>IFERROR(INDEX(Расходка[Наименование расходного материала],MATCH(Расходка[[#This Row],[№]],Поиск_расходки[Индекс9],0)),"")</f>
        <v>Sion Blue</v>
      </c>
      <c r="AA42" s="115" t="str">
        <f>IFERROR(INDEX(Расходка[Наименование расходного материала],MATCH(Расходка[[#This Row],[№]],Поиск_расходки[Индекс10],0)),"")</f>
        <v>Sion Blue</v>
      </c>
      <c r="AB42" s="115" t="str">
        <f>IFERROR(INDEX(Расходка[Наименование расходного материала],MATCH(Расходка[[#This Row],[№]],Поиск_расходки[Индекс11],0)),"")</f>
        <v>Sion Blue</v>
      </c>
      <c r="AC42" s="115" t="str">
        <f>IFERROR(INDEX(Расходка[Наименование расходного материала],MATCH(Расходка[[#This Row],[№]],Поиск_расходки[Индекс12],0)),"")</f>
        <v>Sion Blue</v>
      </c>
      <c r="AD42" s="115" t="str">
        <f>IFERROR(INDEX(Расходка[Наименование расходного материала],MATCH(Расходка[[#This Row],[№]],Поиск_расходки[Индекс13],0)),"")</f>
        <v>Sion Blue</v>
      </c>
      <c r="AF42" s="4" t="s">
        <v>6</v>
      </c>
      <c r="AG42" s="4" t="s">
        <v>438</v>
      </c>
    </row>
    <row r="43" spans="1:33">
      <c r="A43">
        <v>42</v>
      </c>
      <c r="B43" t="s">
        <v>3</v>
      </c>
      <c r="C43" t="s">
        <v>317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42</v>
      </c>
      <c r="H43" s="116">
        <f>IF(ISNUMBER(SEARCH('Карта учёта'!$B$16,Расходка[[#This Row],[Наименование расходного материала]])),MAX($H$1:H42)+1,0)</f>
        <v>42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42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>Thunder</v>
      </c>
      <c r="U43" s="115" t="str">
        <f>IFERROR(INDEX(Расходка[Наименование расходного материала],MATCH(Расходка[[#This Row],[№]],Поиск_расходки[Индекс4],0)),"")</f>
        <v>Thunder</v>
      </c>
      <c r="V43" s="115" t="str">
        <f>IFERROR(INDEX(Расходка[Наименование расходного материала],MATCH(Расходка[[#This Row],[№]],Поиск_расходки[Индекс5],0)),"")</f>
        <v>Thunder</v>
      </c>
      <c r="W43" s="115" t="str">
        <f>IFERROR(INDEX(Расходка[Наименование расходного материала],MATCH(Расходка[[#This Row],[№]],Поиск_расходки[Индекс6],0)),"")</f>
        <v>Thunder</v>
      </c>
      <c r="X43" s="115" t="str">
        <f>IFERROR(INDEX(Расходка[Наименование расходного материала],MATCH(Расходка[[#This Row],[№]],Поиск_расходки[Индекс7],0)),"")</f>
        <v>Thunder</v>
      </c>
      <c r="Y43" s="115" t="str">
        <f>IFERROR(INDEX(Расходка[Наименование расходного материала],MATCH(Расходка[[#This Row],[№]],Поиск_расходки[Индекс8],0)),"")</f>
        <v>Thunder</v>
      </c>
      <c r="Z43" s="115" t="str">
        <f>IFERROR(INDEX(Расходка[Наименование расходного материала],MATCH(Расходка[[#This Row],[№]],Поиск_расходки[Индекс9],0)),"")</f>
        <v>Thunder</v>
      </c>
      <c r="AA43" s="115" t="str">
        <f>IFERROR(INDEX(Расходка[Наименование расходного материала],MATCH(Расходка[[#This Row],[№]],Поиск_расходки[Индекс10],0)),"")</f>
        <v>Thunder</v>
      </c>
      <c r="AB43" s="115" t="str">
        <f>IFERROR(INDEX(Расходка[Наименование расходного материала],MATCH(Расходка[[#This Row],[№]],Поиск_расходки[Индекс11],0)),"")</f>
        <v>Thunder</v>
      </c>
      <c r="AC43" s="115" t="str">
        <f>IFERROR(INDEX(Расходка[Наименование расходного материала],MATCH(Расходка[[#This Row],[№]],Поиск_расходки[Индекс12],0)),"")</f>
        <v>Thunder</v>
      </c>
      <c r="AD43" s="115" t="str">
        <f>IFERROR(INDEX(Расходка[Наименование расходного материала],MATCH(Расходка[[#This Row],[№]],Поиск_расходки[Индекс13],0)),"")</f>
        <v>Thunder</v>
      </c>
      <c r="AF43" s="4" t="s">
        <v>6</v>
      </c>
      <c r="AG43" s="4" t="s">
        <v>411</v>
      </c>
    </row>
    <row r="44" spans="1:33">
      <c r="A44">
        <v>43</v>
      </c>
      <c r="B44" t="s">
        <v>3</v>
      </c>
      <c r="C44" t="s">
        <v>362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43</v>
      </c>
      <c r="H44" s="116">
        <f>IF(ISNUMBER(SEARCH('Карта учёта'!$B$16,Расходка[[#This Row],[Наименование расходного материала]])),MAX($H$1:H43)+1,0)</f>
        <v>43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43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>Whisper MS</v>
      </c>
      <c r="U44" s="115" t="str">
        <f>IFERROR(INDEX(Расходка[Наименование расходного материала],MATCH(Расходка[[#This Row],[№]],Поиск_расходки[Индекс4],0)),"")</f>
        <v>Whisper MS</v>
      </c>
      <c r="V44" s="115" t="str">
        <f>IFERROR(INDEX(Расходка[Наименование расходного материала],MATCH(Расходка[[#This Row],[№]],Поиск_расходки[Индекс5],0)),"")</f>
        <v>Whisper MS</v>
      </c>
      <c r="W44" s="115" t="str">
        <f>IFERROR(INDEX(Расходка[Наименование расходного материала],MATCH(Расходка[[#This Row],[№]],Поиск_расходки[Индекс6],0)),"")</f>
        <v>Whisper MS</v>
      </c>
      <c r="X44" s="115" t="str">
        <f>IFERROR(INDEX(Расходка[Наименование расходного материала],MATCH(Расходка[[#This Row],[№]],Поиск_расходки[Индекс7],0)),"")</f>
        <v>Whisper MS</v>
      </c>
      <c r="Y44" s="115" t="str">
        <f>IFERROR(INDEX(Расходка[Наименование расходного материала],MATCH(Расходка[[#This Row],[№]],Поиск_расходки[Индекс8],0)),"")</f>
        <v>Whisper MS</v>
      </c>
      <c r="Z44" s="115" t="str">
        <f>IFERROR(INDEX(Расходка[Наименование расходного материала],MATCH(Расходка[[#This Row],[№]],Поиск_расходки[Индекс9],0)),"")</f>
        <v>Whisper MS</v>
      </c>
      <c r="AA44" s="115" t="str">
        <f>IFERROR(INDEX(Расходка[Наименование расходного материала],MATCH(Расходка[[#This Row],[№]],Поиск_расходки[Индекс10],0)),"")</f>
        <v>Whisper MS</v>
      </c>
      <c r="AB44" s="115" t="str">
        <f>IFERROR(INDEX(Расходка[Наименование расходного материала],MATCH(Расходка[[#This Row],[№]],Поиск_расходки[Индекс11],0)),"")</f>
        <v>Whisper MS</v>
      </c>
      <c r="AC44" s="115" t="str">
        <f>IFERROR(INDEX(Расходка[Наименование расходного материала],MATCH(Расходка[[#This Row],[№]],Поиск_расходки[Индекс12],0)),"")</f>
        <v>Whisper MS</v>
      </c>
      <c r="AD44" s="115" t="str">
        <f>IFERROR(INDEX(Расходка[Наименование расходного материала],MATCH(Расходка[[#This Row],[№]],Поиск_расходки[Индекс13],0)),"")</f>
        <v>Whisper MS</v>
      </c>
      <c r="AF44" s="4" t="s">
        <v>6</v>
      </c>
      <c r="AG44" s="4" t="s">
        <v>439</v>
      </c>
    </row>
    <row r="45" spans="1:33">
      <c r="A45">
        <v>44</v>
      </c>
      <c r="B45" t="s">
        <v>3</v>
      </c>
      <c r="C45" t="s">
        <v>363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44</v>
      </c>
      <c r="H45" s="116">
        <f>IF(ISNUMBER(SEARCH('Карта учёта'!$B$16,Расходка[[#This Row],[Наименование расходного материала]])),MAX($H$1:H44)+1,0)</f>
        <v>44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44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>Winn 200T</v>
      </c>
      <c r="U45" s="115" t="str">
        <f>IFERROR(INDEX(Расходка[Наименование расходного материала],MATCH(Расходка[[#This Row],[№]],Поиск_расходки[Индекс4],0)),"")</f>
        <v>Winn 200T</v>
      </c>
      <c r="V45" s="115" t="str">
        <f>IFERROR(INDEX(Расходка[Наименование расходного материала],MATCH(Расходка[[#This Row],[№]],Поиск_расходки[Индекс5],0)),"")</f>
        <v>Winn 200T</v>
      </c>
      <c r="W45" s="115" t="str">
        <f>IFERROR(INDEX(Расходка[Наименование расходного материала],MATCH(Расходка[[#This Row],[№]],Поиск_расходки[Индекс6],0)),"")</f>
        <v>Winn 200T</v>
      </c>
      <c r="X45" s="115" t="str">
        <f>IFERROR(INDEX(Расходка[Наименование расходного материала],MATCH(Расходка[[#This Row],[№]],Поиск_расходки[Индекс7],0)),"")</f>
        <v>Winn 200T</v>
      </c>
      <c r="Y45" s="115" t="str">
        <f>IFERROR(INDEX(Расходка[Наименование расходного материала],MATCH(Расходка[[#This Row],[№]],Поиск_расходки[Индекс8],0)),"")</f>
        <v>Winn 200T</v>
      </c>
      <c r="Z45" s="115" t="str">
        <f>IFERROR(INDEX(Расходка[Наименование расходного материала],MATCH(Расходка[[#This Row],[№]],Поиск_расходки[Индекс9],0)),"")</f>
        <v>Winn 200T</v>
      </c>
      <c r="AA45" s="115" t="str">
        <f>IFERROR(INDEX(Расходка[Наименование расходного материала],MATCH(Расходка[[#This Row],[№]],Поиск_расходки[Индекс10],0)),"")</f>
        <v>Winn 200T</v>
      </c>
      <c r="AB45" s="115" t="str">
        <f>IFERROR(INDEX(Расходка[Наименование расходного материала],MATCH(Расходка[[#This Row],[№]],Поиск_расходки[Индекс11],0)),"")</f>
        <v>Winn 200T</v>
      </c>
      <c r="AC45" s="115" t="str">
        <f>IFERROR(INDEX(Расходка[Наименование расходного материала],MATCH(Расходка[[#This Row],[№]],Поиск_расходки[Индекс12],0)),"")</f>
        <v>Winn 200T</v>
      </c>
      <c r="AD45" s="115" t="str">
        <f>IFERROR(INDEX(Расходка[Наименование расходного материала],MATCH(Расходка[[#This Row],[№]],Поиск_расходки[Индекс13],0)),"")</f>
        <v>Winn 200T</v>
      </c>
      <c r="AF45" s="4" t="s">
        <v>6</v>
      </c>
      <c r="AG45" s="4" t="s">
        <v>440</v>
      </c>
    </row>
    <row r="46" spans="1:33">
      <c r="A46">
        <v>45</v>
      </c>
      <c r="B46" t="s">
        <v>3</v>
      </c>
      <c r="C46" t="s">
        <v>514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45</v>
      </c>
      <c r="H46" s="116">
        <f>IF(ISNUMBER(SEARCH('Карта учёта'!$B$16,Расходка[[#This Row],[Наименование расходного материала]])),MAX($H$1:H45)+1,0)</f>
        <v>45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45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46" s="115" t="str">
        <f>IFERROR(INDEX(Расходка[Наименование расходного материала],MATCH(Расходка[[#This Row],[№]],Поиск_расходки[Индекс4],0)),"")</f>
        <v>Проводник коронарный  0,8g, Angioline</v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6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6" s="4" t="s">
        <v>6</v>
      </c>
      <c r="AG46" s="4" t="s">
        <v>441</v>
      </c>
    </row>
    <row r="47" spans="1:33">
      <c r="A47">
        <v>46</v>
      </c>
      <c r="B47" t="s">
        <v>3</v>
      </c>
      <c r="C47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46</v>
      </c>
      <c r="H47" s="116">
        <f>IF(ISNUMBER(SEARCH('Карта учёта'!$B$16,Расходка[[#This Row],[Наименование расходного материала]])),MAX($H$1:H46)+1,0)</f>
        <v>46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46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47" s="115" t="str">
        <f>IFERROR(INDEX(Расходка[Наименование расходного материала],MATCH(Расходка[[#This Row],[№]],Поиск_расходки[Индекс4],0)),"")</f>
        <v>Проводник коронарный  1g, Angioline</v>
      </c>
      <c r="V47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7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7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7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442</v>
      </c>
    </row>
    <row r="48" spans="1:33">
      <c r="A48">
        <v>47</v>
      </c>
      <c r="B48" t="s">
        <v>3</v>
      </c>
      <c r="C48" t="s">
        <v>96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47</v>
      </c>
      <c r="H48" s="116">
        <f>IF(ISNUMBER(SEARCH('Карта учёта'!$B$16,Расходка[[#This Row],[Наименование расходного материала]])),MAX($H$1:H47)+1,0)</f>
        <v>47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47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>Проводник коронарный  3g, Angioline</v>
      </c>
      <c r="U48" s="115" t="str">
        <f>IFERROR(INDEX(Расходка[Наименование расходного материала],MATCH(Расходка[[#This Row],[№]],Поиск_расходки[Индекс4],0)),"")</f>
        <v>Проводник коронарный  3g, Angioline</v>
      </c>
      <c r="V48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8" s="4" t="s">
        <v>6</v>
      </c>
      <c r="AG48" s="4" t="s">
        <v>443</v>
      </c>
    </row>
    <row r="49" spans="1:33">
      <c r="A49">
        <v>48</v>
      </c>
      <c r="B49" t="s">
        <v>3</v>
      </c>
      <c r="C49" t="s">
        <v>512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48</v>
      </c>
      <c r="H49" s="116">
        <f>IF(ISNUMBER(SEARCH('Карта учёта'!$B$16,Расходка[[#This Row],[Наименование расходного материала]])),MAX($H$1:H48)+1,0)</f>
        <v>48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48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>Lepu Medical Balancium</v>
      </c>
      <c r="U49" s="115" t="str">
        <f>IFERROR(INDEX(Расходка[Наименование расходного материала],MATCH(Расходка[[#This Row],[№]],Поиск_расходки[Индекс4],0)),"")</f>
        <v>Lepu Medical Balancium</v>
      </c>
      <c r="V49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9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9" s="115" t="str">
        <f>IFERROR(INDEX(Расходка[Наименование расходного материала],MATCH(Расходка[[#This Row],[№]],Поиск_расходки[Индекс7],0)),"")</f>
        <v>Lepu Medical Balancium</v>
      </c>
      <c r="Y49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9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9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9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9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9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9" s="4" t="s">
        <v>6</v>
      </c>
      <c r="AG49" s="4" t="s">
        <v>444</v>
      </c>
    </row>
    <row r="50" spans="1:33">
      <c r="A50">
        <v>49</v>
      </c>
      <c r="B50" t="s">
        <v>6</v>
      </c>
      <c r="C50" s="1" t="s">
        <v>278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49</v>
      </c>
      <c r="H50" s="116">
        <f>IF(ISNUMBER(SEARCH('Карта учёта'!$B$16,Расходка[[#This Row],[Наименование расходного материала]])),MAX($H$1:H49)+1,0)</f>
        <v>49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49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>BMS, Integtity</v>
      </c>
      <c r="U50" s="115" t="str">
        <f>IFERROR(INDEX(Расходка[Наименование расходного материала],MATCH(Расходка[[#This Row],[№]],Поиск_расходки[Индекс4],0)),"")</f>
        <v>BMS, Integtity</v>
      </c>
      <c r="V50" s="115" t="str">
        <f>IFERROR(INDEX(Расходка[Наименование расходного материала],MATCH(Расходка[[#This Row],[№]],Поиск_расходки[Индекс5],0)),"")</f>
        <v>BMS, Integtity</v>
      </c>
      <c r="W50" s="115" t="str">
        <f>IFERROR(INDEX(Расходка[Наименование расходного материала],MATCH(Расходка[[#This Row],[№]],Поиск_расходки[Индекс6],0)),"")</f>
        <v>BMS, Integtity</v>
      </c>
      <c r="X50" s="115" t="str">
        <f>IFERROR(INDEX(Расходка[Наименование расходного материала],MATCH(Расходка[[#This Row],[№]],Поиск_расходки[Индекс7],0)),"")</f>
        <v>BMS, Integtity</v>
      </c>
      <c r="Y50" s="115" t="str">
        <f>IFERROR(INDEX(Расходка[Наименование расходного материала],MATCH(Расходка[[#This Row],[№]],Поиск_расходки[Индекс8],0)),"")</f>
        <v>BMS, Integtity</v>
      </c>
      <c r="Z50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0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0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0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0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0" s="4" t="s">
        <v>6</v>
      </c>
      <c r="AG50" s="4" t="s">
        <v>445</v>
      </c>
    </row>
    <row r="51" spans="1:33">
      <c r="A51">
        <v>50</v>
      </c>
      <c r="B51" t="s">
        <v>6</v>
      </c>
      <c r="C51" s="158" t="s">
        <v>345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50</v>
      </c>
      <c r="H51" s="116">
        <f>IF(ISNUMBER(SEARCH('Карта учёта'!$B$16,Расходка[[#This Row],[Наименование расходного материала]])),MAX($H$1:H50)+1,0)</f>
        <v>50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50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>DES, Calipso</v>
      </c>
      <c r="U51" s="115" t="str">
        <f>IFERROR(INDEX(Расходка[Наименование расходного материала],MATCH(Расходка[[#This Row],[№]],Поиск_расходки[Индекс4],0)),"")</f>
        <v>DES, Calipso</v>
      </c>
      <c r="V51" s="115" t="str">
        <f>IFERROR(INDEX(Расходка[Наименование расходного материала],MATCH(Расходка[[#This Row],[№]],Поиск_расходки[Индекс5],0)),"")</f>
        <v>DES, Calipso</v>
      </c>
      <c r="W51" s="115" t="str">
        <f>IFERROR(INDEX(Расходка[Наименование расходного материала],MATCH(Расходка[[#This Row],[№]],Поиск_расходки[Индекс6],0)),"")</f>
        <v>DES, Calipso</v>
      </c>
      <c r="X51" s="115" t="str">
        <f>IFERROR(INDEX(Расходка[Наименование расходного материала],MATCH(Расходка[[#This Row],[№]],Поиск_расходки[Индекс7],0)),"")</f>
        <v>DES, Calipso</v>
      </c>
      <c r="Y51" s="115" t="str">
        <f>IFERROR(INDEX(Расходка[Наименование расходного материала],MATCH(Расходка[[#This Row],[№]],Поиск_расходки[Индекс8],0)),"")</f>
        <v>DES, Calipso</v>
      </c>
      <c r="Z51" s="115" t="str">
        <f>IFERROR(INDEX(Расходка[Наименование расходного материала],MATCH(Расходка[[#This Row],[№]],Поиск_расходки[Индекс9],0)),"")</f>
        <v>DES, Calipso</v>
      </c>
      <c r="AA51" s="115" t="str">
        <f>IFERROR(INDEX(Расходка[Наименование расходного материала],MATCH(Расходка[[#This Row],[№]],Поиск_расходки[Индекс10],0)),"")</f>
        <v>DES, Calipso</v>
      </c>
      <c r="AB51" s="115" t="str">
        <f>IFERROR(INDEX(Расходка[Наименование расходного материала],MATCH(Расходка[[#This Row],[№]],Поиск_расходки[Индекс11],0)),"")</f>
        <v>DES, Calipso</v>
      </c>
      <c r="AC51" s="115" t="str">
        <f>IFERROR(INDEX(Расходка[Наименование расходного материала],MATCH(Расходка[[#This Row],[№]],Поиск_расходки[Индекс12],0)),"")</f>
        <v>DES, Calipso</v>
      </c>
      <c r="AD51" s="115" t="str">
        <f>IFERROR(INDEX(Расходка[Наименование расходного материала],MATCH(Расходка[[#This Row],[№]],Поиск_расходки[Индекс13],0)),"")</f>
        <v>DES, Calipso</v>
      </c>
      <c r="AF51" s="4" t="s">
        <v>6</v>
      </c>
      <c r="AG51" s="4" t="s">
        <v>446</v>
      </c>
    </row>
    <row r="52" spans="1:33">
      <c r="A52">
        <v>51</v>
      </c>
      <c r="B52" t="s">
        <v>6</v>
      </c>
      <c r="C52" s="158" t="s">
        <v>344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51</v>
      </c>
      <c r="H52" s="116">
        <f>IF(ISNUMBER(SEARCH('Карта учёта'!$B$16,Расходка[[#This Row],[Наименование расходного материала]])),MAX($H$1:H51)+1,0)</f>
        <v>51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51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>DES, NanoMed</v>
      </c>
      <c r="U52" s="115" t="str">
        <f>IFERROR(INDEX(Расходка[Наименование расходного материала],MATCH(Расходка[[#This Row],[№]],Поиск_расходки[Индекс4],0)),"")</f>
        <v>DES, NanoMed</v>
      </c>
      <c r="V52" s="115" t="str">
        <f>IFERROR(INDEX(Расходка[Наименование расходного материала],MATCH(Расходка[[#This Row],[№]],Поиск_расходки[Индекс5],0)),"")</f>
        <v>DES, NanoMed</v>
      </c>
      <c r="W52" s="115" t="str">
        <f>IFERROR(INDEX(Расходка[Наименование расходного материала],MATCH(Расходка[[#This Row],[№]],Поиск_расходки[Индекс6],0)),"")</f>
        <v>DES, NanoMed</v>
      </c>
      <c r="X52" s="115" t="str">
        <f>IFERROR(INDEX(Расходка[Наименование расходного материала],MATCH(Расходка[[#This Row],[№]],Поиск_расходки[Индекс7],0)),"")</f>
        <v>DES, NanoMed</v>
      </c>
      <c r="Y52" s="115" t="str">
        <f>IFERROR(INDEX(Расходка[Наименование расходного материала],MATCH(Расходка[[#This Row],[№]],Поиск_расходки[Индекс8],0)),"")</f>
        <v>DES, NanoMed</v>
      </c>
      <c r="Z52" s="115" t="str">
        <f>IFERROR(INDEX(Расходка[Наименование расходного материала],MATCH(Расходка[[#This Row],[№]],Поиск_расходки[Индекс9],0)),"")</f>
        <v>DES, NanoMed</v>
      </c>
      <c r="AA52" s="115" t="str">
        <f>IFERROR(INDEX(Расходка[Наименование расходного материала],MATCH(Расходка[[#This Row],[№]],Поиск_расходки[Индекс10],0)),"")</f>
        <v>DES, NanoMed</v>
      </c>
      <c r="AB52" s="115" t="str">
        <f>IFERROR(INDEX(Расходка[Наименование расходного материала],MATCH(Расходка[[#This Row],[№]],Поиск_расходки[Индекс11],0)),"")</f>
        <v>DES, NanoMed</v>
      </c>
      <c r="AC52" s="115" t="str">
        <f>IFERROR(INDEX(Расходка[Наименование расходного материала],MATCH(Расходка[[#This Row],[№]],Поиск_расходки[Индекс12],0)),"")</f>
        <v>DES, NanoMed</v>
      </c>
      <c r="AD52" s="115" t="str">
        <f>IFERROR(INDEX(Расходка[Наименование расходного материала],MATCH(Расходка[[#This Row],[№]],Поиск_расходки[Индекс13],0)),"")</f>
        <v>DES, NanoMed</v>
      </c>
      <c r="AF52" s="4" t="s">
        <v>6</v>
      </c>
      <c r="AG52" s="4" t="s">
        <v>447</v>
      </c>
    </row>
    <row r="53" spans="1:33">
      <c r="A53">
        <v>52</v>
      </c>
      <c r="B53" t="s">
        <v>6</v>
      </c>
      <c r="C53" s="131" t="s">
        <v>323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52</v>
      </c>
      <c r="H53" s="116">
        <f>IF(ISNUMBER(SEARCH('Карта учёта'!$B$16,Расходка[[#This Row],[Наименование расходного материала]])),MAX($H$1:H52)+1,0)</f>
        <v>52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52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>DES, Resolute Integtity</v>
      </c>
      <c r="U53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53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3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3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3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3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3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3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3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3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3" s="4" t="s">
        <v>6</v>
      </c>
      <c r="AG53" s="4" t="s">
        <v>448</v>
      </c>
    </row>
    <row r="54" spans="1:33">
      <c r="A54">
        <v>53</v>
      </c>
      <c r="B54" t="s">
        <v>6</v>
      </c>
      <c r="C54" t="s">
        <v>357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53</v>
      </c>
      <c r="H54" s="116">
        <f>IF(ISNUMBER(SEARCH('Карта учёта'!$B$16,Расходка[[#This Row],[Наименование расходного материала]])),MAX($H$1:H53)+1,0)</f>
        <v>53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53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>DES, Yukon Chrome PC</v>
      </c>
      <c r="U54" s="115" t="str">
        <f>IFERROR(INDEX(Расходка[Наименование расходного материала],MATCH(Расходка[[#This Row],[№]],Поиск_расходки[Индекс4],0)),"")</f>
        <v>DES, Yukon Chrome PC</v>
      </c>
      <c r="V54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4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4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4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4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4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4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4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4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4" s="4" t="s">
        <v>6</v>
      </c>
      <c r="AG54" s="4" t="s">
        <v>449</v>
      </c>
    </row>
    <row r="55" spans="1:33">
      <c r="A55">
        <v>54</v>
      </c>
      <c r="B55" t="s">
        <v>6</v>
      </c>
      <c r="C55" s="162" t="s">
        <v>387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54</v>
      </c>
      <c r="H55" s="116">
        <f>IF(ISNUMBER(SEARCH('Карта учёта'!$B$16,Расходка[[#This Row],[Наименование расходного материала]])),MAX($H$1:H54)+1,0)</f>
        <v>54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54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>DES, Firehawk</v>
      </c>
      <c r="U55" s="115" t="str">
        <f>IFERROR(INDEX(Расходка[Наименование расходного материала],MATCH(Расходка[[#This Row],[№]],Поиск_расходки[Индекс4],0)),"")</f>
        <v>DES, Firehawk</v>
      </c>
      <c r="V55" s="115" t="str">
        <f>IFERROR(INDEX(Расходка[Наименование расходного материала],MATCH(Расходка[[#This Row],[№]],Поиск_расходки[Индекс5],0)),"")</f>
        <v>DES, Firehawk</v>
      </c>
      <c r="W55" s="115" t="str">
        <f>IFERROR(INDEX(Расходка[Наименование расходного материала],MATCH(Расходка[[#This Row],[№]],Поиск_расходки[Индекс6],0)),"")</f>
        <v>DES, Firehawk</v>
      </c>
      <c r="X55" s="115" t="str">
        <f>IFERROR(INDEX(Расходка[Наименование расходного материала],MATCH(Расходка[[#This Row],[№]],Поиск_расходки[Индекс7],0)),"")</f>
        <v>DES, Firehawk</v>
      </c>
      <c r="Y55" s="115" t="str">
        <f>IFERROR(INDEX(Расходка[Наименование расходного материала],MATCH(Расходка[[#This Row],[№]],Поиск_расходки[Индекс8],0)),"")</f>
        <v>DES, Firehawk</v>
      </c>
      <c r="Z55" s="115" t="str">
        <f>IFERROR(INDEX(Расходка[Наименование расходного материала],MATCH(Расходка[[#This Row],[№]],Поиск_расходки[Индекс9],0)),"")</f>
        <v>DES, Firehawk</v>
      </c>
      <c r="AA55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5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5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5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5" s="4" t="s">
        <v>6</v>
      </c>
      <c r="AG55" s="4" t="s">
        <v>450</v>
      </c>
    </row>
    <row r="56" spans="1:33">
      <c r="A56">
        <v>55</v>
      </c>
      <c r="B56" t="s">
        <v>6</v>
      </c>
      <c r="C56" t="s">
        <v>386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55</v>
      </c>
      <c r="H56" s="116">
        <f>IF(ISNUMBER(SEARCH('Карта учёта'!$B$16,Расходка[[#This Row],[Наименование расходного материала]])),MAX($H$1:H55)+1,0)</f>
        <v>55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55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>DES, Resolute Onyx</v>
      </c>
      <c r="U56" s="115" t="str">
        <f>IFERROR(INDEX(Расходка[Наименование расходного материала],MATCH(Расходка[[#This Row],[№]],Поиск_расходки[Индекс4],0)),"")</f>
        <v>DES, Resolute Onyx</v>
      </c>
      <c r="V56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6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6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6" s="4" t="s">
        <v>6</v>
      </c>
      <c r="AG56" s="4" t="s">
        <v>451</v>
      </c>
    </row>
    <row r="57" spans="1:33">
      <c r="A57">
        <v>56</v>
      </c>
      <c r="B57" t="s">
        <v>6</v>
      </c>
      <c r="C57" t="s">
        <v>513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56</v>
      </c>
      <c r="H57" s="116">
        <f>IF(ISNUMBER(SEARCH('Карта учёта'!$B$16,Расходка[[#This Row],[Наименование расходного материала]])),MAX($H$1:H56)+1,0)</f>
        <v>56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56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>DES, Metafor</v>
      </c>
      <c r="U57" s="115" t="str">
        <f>IFERROR(INDEX(Расходка[Наименование расходного материала],MATCH(Расходка[[#This Row],[№]],Поиск_расходки[Индекс4],0)),"")</f>
        <v>DES, Metafor</v>
      </c>
      <c r="V57" s="115" t="str">
        <f>IFERROR(INDEX(Расходка[Наименование расходного материала],MATCH(Расходка[[#This Row],[№]],Поиск_расходки[Индекс5],0)),"")</f>
        <v>DES, Metafor</v>
      </c>
      <c r="W57" s="115" t="str">
        <f>IFERROR(INDEX(Расходка[Наименование расходного материала],MATCH(Расходка[[#This Row],[№]],Поиск_расходки[Индекс6],0)),"")</f>
        <v>DES, Metafor</v>
      </c>
      <c r="X57" s="115" t="str">
        <f>IFERROR(INDEX(Расходка[Наименование расходного материала],MATCH(Расходка[[#This Row],[№]],Поиск_расходки[Индекс7],0)),"")</f>
        <v>DES, Metafor</v>
      </c>
      <c r="Y57" s="115" t="str">
        <f>IFERROR(INDEX(Расходка[Наименование расходного материала],MATCH(Расходка[[#This Row],[№]],Поиск_расходки[Индекс8],0)),"")</f>
        <v>DES, Metafor</v>
      </c>
      <c r="Z57" s="115" t="str">
        <f>IFERROR(INDEX(Расходка[Наименование расходного материала],MATCH(Расходка[[#This Row],[№]],Поиск_расходки[Индекс9],0)),"")</f>
        <v>DES, Metafor</v>
      </c>
      <c r="AA57" s="115" t="str">
        <f>IFERROR(INDEX(Расходка[Наименование расходного материала],MATCH(Расходка[[#This Row],[№]],Поиск_расходки[Индекс10],0)),"")</f>
        <v>DES, Metafor</v>
      </c>
      <c r="AB57" s="115" t="str">
        <f>IFERROR(INDEX(Расходка[Наименование расходного материала],MATCH(Расходка[[#This Row],[№]],Поиск_расходки[Индекс11],0)),"")</f>
        <v>DES, Metafor</v>
      </c>
      <c r="AC57" s="115" t="str">
        <f>IFERROR(INDEX(Расходка[Наименование расходного материала],MATCH(Расходка[[#This Row],[№]],Поиск_расходки[Индекс12],0)),"")</f>
        <v>DES, Metafor</v>
      </c>
      <c r="AD57" s="115" t="str">
        <f>IFERROR(INDEX(Расходка[Наименование расходного материала],MATCH(Расходка[[#This Row],[№]],Поиск_расходки[Индекс13],0)),"")</f>
        <v>DES, Metafor</v>
      </c>
      <c r="AF57" s="4" t="s">
        <v>6</v>
      </c>
      <c r="AG57" s="4" t="s">
        <v>452</v>
      </c>
    </row>
    <row r="58" spans="1:33">
      <c r="A58">
        <v>57</v>
      </c>
      <c r="B58" t="s">
        <v>95</v>
      </c>
      <c r="C58" s="1" t="s">
        <v>324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57</v>
      </c>
      <c r="H58" s="116">
        <f>IF(ISNUMBER(SEARCH('Карта учёта'!$B$16,Расходка[[#This Row],[Наименование расходного материала]])),MAX($H$1:H57)+1,0)</f>
        <v>57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57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>Guidezilla™ II 6F</v>
      </c>
      <c r="U58" s="115" t="str">
        <f>IFERROR(INDEX(Расходка[Наименование расходного материала],MATCH(Расходка[[#This Row],[№]],Поиск_расходки[Индекс4],0)),"")</f>
        <v>Guidezilla™ II 6F</v>
      </c>
      <c r="V58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8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8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58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8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8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8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8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8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8" s="4" t="s">
        <v>6</v>
      </c>
      <c r="AG58" s="4" t="s">
        <v>453</v>
      </c>
    </row>
    <row r="59" spans="1:33">
      <c r="A59">
        <v>58</v>
      </c>
      <c r="B59" t="s">
        <v>95</v>
      </c>
      <c r="C59" s="1" t="s">
        <v>343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58</v>
      </c>
      <c r="H59" s="116">
        <f>IF(ISNUMBER(SEARCH('Карта учёта'!$B$16,Расходка[[#This Row],[Наименование расходного материала]])),MAX($H$1:H58)+1,0)</f>
        <v>58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58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>Telescope ™ II 6F</v>
      </c>
      <c r="U59" s="115" t="str">
        <f>IFERROR(INDEX(Расходка[Наименование расходного материала],MATCH(Расходка[[#This Row],[№]],Поиск_расходки[Индекс4],0)),"")</f>
        <v>Telescope ™ II 6F</v>
      </c>
      <c r="V59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9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9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59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9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9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9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9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9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9" s="4" t="s">
        <v>6</v>
      </c>
      <c r="AG59" s="4" t="s">
        <v>454</v>
      </c>
    </row>
    <row r="60" spans="1:33">
      <c r="A60">
        <v>59</v>
      </c>
      <c r="B60" t="s">
        <v>4</v>
      </c>
      <c r="C60" t="s">
        <v>350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59</v>
      </c>
      <c r="H60" s="116">
        <f>IF(ISNUMBER(SEARCH('Карта учёта'!$B$16,Расходка[[#This Row],[Наименование расходного материала]])),MAX($H$1:H59)+1,0)</f>
        <v>59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59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>Launcher 6F AL 1</v>
      </c>
      <c r="U60" s="115" t="str">
        <f>IFERROR(INDEX(Расходка[Наименование расходного материала],MATCH(Расходка[[#This Row],[№]],Поиск_расходки[Индекс4],0)),"")</f>
        <v>Launcher 6F AL 1</v>
      </c>
      <c r="V60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0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0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0" s="4" t="s">
        <v>6</v>
      </c>
      <c r="AG60" s="4" t="s">
        <v>455</v>
      </c>
    </row>
    <row r="61" spans="1:33">
      <c r="A61">
        <v>60</v>
      </c>
      <c r="B61" t="s">
        <v>4</v>
      </c>
      <c r="C61" t="s">
        <v>351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60</v>
      </c>
      <c r="H61" s="116">
        <f>IF(ISNUMBER(SEARCH('Карта учёта'!$B$16,Расходка[[#This Row],[Наименование расходного материала]])),MAX($H$1:H60)+1,0)</f>
        <v>60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60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>Launcher 6F AL 2</v>
      </c>
      <c r="U61" s="115" t="str">
        <f>IFERROR(INDEX(Расходка[Наименование расходного материала],MATCH(Расходка[[#This Row],[№]],Поиск_расходки[Индекс4],0)),"")</f>
        <v>Launcher 6F AL 2</v>
      </c>
      <c r="V61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1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1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1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1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1" s="4" t="s">
        <v>6</v>
      </c>
      <c r="AG61" s="4" t="s">
        <v>416</v>
      </c>
    </row>
    <row r="62" spans="1:33">
      <c r="A62">
        <v>61</v>
      </c>
      <c r="B62" t="s">
        <v>4</v>
      </c>
      <c r="C62" t="s">
        <v>510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61</v>
      </c>
      <c r="H62" s="116">
        <f>IF(ISNUMBER(SEARCH('Карта учёта'!$B$16,Расходка[[#This Row],[Наименование расходного материала]])),MAX($H$1:H61)+1,0)</f>
        <v>61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61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>Launcher 6F AL 3</v>
      </c>
      <c r="U62" s="115" t="str">
        <f>IFERROR(INDEX(Расходка[Наименование расходного материала],MATCH(Расходка[[#This Row],[№]],Поиск_расходки[Индекс4],0)),"")</f>
        <v>Launcher 6F AL 3</v>
      </c>
      <c r="V62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2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2" s="115" t="str">
        <f>IFERROR(INDEX(Расходка[Наименование расходного материала],MATCH(Расходка[[#This Row],[№]],Поиск_расходки[Индекс7],0)),"")</f>
        <v>Launcher 6F AL 3</v>
      </c>
      <c r="Y62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2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2" s="4" t="s">
        <v>6</v>
      </c>
      <c r="AG62" s="4" t="s">
        <v>456</v>
      </c>
    </row>
    <row r="63" spans="1:33">
      <c r="A63">
        <v>62</v>
      </c>
      <c r="B63" t="s">
        <v>4</v>
      </c>
      <c r="C63" t="s">
        <v>325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62</v>
      </c>
      <c r="H63" s="116">
        <f>IF(ISNUMBER(SEARCH('Карта учёта'!$B$16,Расходка[[#This Row],[Наименование расходного материала]])),MAX($H$1:H62)+1,0)</f>
        <v>62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62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>Launcher 6F EBU 3.5</v>
      </c>
      <c r="U63" s="115" t="str">
        <f>IFERROR(INDEX(Расходка[Наименование расходного материала],MATCH(Расходка[[#This Row],[№]],Поиск_расходки[Индекс4],0)),"")</f>
        <v>Launcher 6F EBU 3.5</v>
      </c>
      <c r="V63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3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3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3" s="4" t="s">
        <v>6</v>
      </c>
      <c r="AG63" s="4" t="s">
        <v>457</v>
      </c>
    </row>
    <row r="64" spans="1:33">
      <c r="A64">
        <v>63</v>
      </c>
      <c r="B64" t="s">
        <v>4</v>
      </c>
      <c r="C64" t="s">
        <v>326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63</v>
      </c>
      <c r="H64" s="116">
        <f>IF(ISNUMBER(SEARCH('Карта учёта'!$B$16,Расходка[[#This Row],[Наименование расходного материала]])),MAX($H$1:H63)+1,0)</f>
        <v>63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63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>Launcher 6F EBU 4.0</v>
      </c>
      <c r="U64" s="115" t="str">
        <f>IFERROR(INDEX(Расходка[Наименование расходного материала],MATCH(Расходка[[#This Row],[№]],Поиск_расходки[Индекс4],0)),"")</f>
        <v>Launcher 6F EBU 4.0</v>
      </c>
      <c r="V64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4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64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4" s="4" t="s">
        <v>6</v>
      </c>
      <c r="AG64" s="4" t="s">
        <v>458</v>
      </c>
    </row>
    <row r="65" spans="1:33">
      <c r="A65">
        <v>64</v>
      </c>
      <c r="B65" t="s">
        <v>4</v>
      </c>
      <c r="C65" t="s">
        <v>327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64</v>
      </c>
      <c r="H65" s="116">
        <f>IF(ISNUMBER(SEARCH('Карта учёта'!$B$16,Расходка[[#This Row],[Наименование расходного материала]])),MAX($H$1:H64)+1,0)</f>
        <v>64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64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>Launcher 6F JL 3.5</v>
      </c>
      <c r="U65" s="115" t="str">
        <f>IFERROR(INDEX(Расходка[Наименование расходного материала],MATCH(Расходка[[#This Row],[№]],Поиск_расходки[Индекс4],0)),"")</f>
        <v>Launcher 6F JL 3.5</v>
      </c>
      <c r="V65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5" s="115" t="str">
        <f>IFERROR(INDEX(Расходка[Наименование расходного материала],MATCH(Расходка[[#This Row],[№]],Поиск_расходки[Индекс7],0)),"")</f>
        <v>Launcher 6F JL 3.5</v>
      </c>
      <c r="Y65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5" s="4" t="s">
        <v>6</v>
      </c>
      <c r="AG65" s="4" t="s">
        <v>459</v>
      </c>
    </row>
    <row r="66" spans="1:33">
      <c r="A66">
        <v>65</v>
      </c>
      <c r="B66" t="s">
        <v>4</v>
      </c>
      <c r="C66" t="s">
        <v>328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65</v>
      </c>
      <c r="H66" s="116">
        <f>IF(ISNUMBER(SEARCH('Карта учёта'!$B$16,Расходка[[#This Row],[Наименование расходного материала]])),MAX($H$1:H65)+1,0)</f>
        <v>65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65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>Launcher 6F JL 4.0</v>
      </c>
      <c r="U66" s="115" t="str">
        <f>IFERROR(INDEX(Расходка[Наименование расходного материала],MATCH(Расходка[[#This Row],[№]],Поиск_расходки[Индекс4],0)),"")</f>
        <v>Launcher 6F JL 4.0</v>
      </c>
      <c r="V66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6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6" s="115" t="str">
        <f>IFERROR(INDEX(Расходка[Наименование расходного материала],MATCH(Расходка[[#This Row],[№]],Поиск_расходки[Индекс7],0)),"")</f>
        <v>Launcher 6F JL 4.0</v>
      </c>
      <c r="Y66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6" s="4" t="s">
        <v>6</v>
      </c>
      <c r="AG66" s="4" t="s">
        <v>460</v>
      </c>
    </row>
    <row r="67" spans="1:33">
      <c r="A67">
        <v>66</v>
      </c>
      <c r="B67" t="s">
        <v>4</v>
      </c>
      <c r="C67" t="s">
        <v>334</v>
      </c>
      <c r="E67" s="116">
        <f>IF(ISNUMBER(SEARCH('Карта учёта'!$B$13,Расходка[[#This Row],[Наименование расходного материала]])),MAX($E$1:E66)+1,0)</f>
        <v>0</v>
      </c>
      <c r="F67" s="198">
        <f>IF(ISNUMBER(SEARCH('Карта учёта'!$B$14,Расходка[[#This Row],[Наименование расходного материала]])),MAX($F$1:F66)+1,0)</f>
        <v>0</v>
      </c>
      <c r="G67" s="198">
        <f>IF(ISNUMBER(SEARCH('Карта учёта'!$B$15,Расходка[[#This Row],[Наименование расходного материала]])),MAX($G$1:G66)+1,0)</f>
        <v>66</v>
      </c>
      <c r="H67" s="198">
        <f>IF(ISNUMBER(SEARCH('Карта учёта'!$B$16,Расходка[[#This Row],[Наименование расходного материала]])),MAX($H$1:H66)+1,0)</f>
        <v>66</v>
      </c>
      <c r="I67" s="198">
        <f>IF(ISNUMBER(SEARCH('Карта учёта'!$B$21,Расходка[[#This Row],[Наименование расходного материала]])),MAX($I$1:I66)+1,0)</f>
        <v>66</v>
      </c>
      <c r="J67" s="198">
        <f>IF(ISNUMBER(SEARCH('Карта учёта'!$B$19,Расходка[[#This Row],[Наименование расходного материала]])),MAX($J$1:J66)+1,0)</f>
        <v>66</v>
      </c>
      <c r="K67" s="198">
        <f>IF(ISNUMBER(SEARCH('Карта учёта'!$B$17,Расходка[[#This Row],[Наименование расходного материала]])),MAX($K$1:K66)+1,0)</f>
        <v>66</v>
      </c>
      <c r="L67" s="198">
        <f>IF(ISNUMBER(SEARCH('Карта учёта'!$B$18,Расходка[[#This Row],[Наименование расходного материала]])),MAX($L$1:L66)+1,0)</f>
        <v>66</v>
      </c>
      <c r="M67" s="198">
        <f>IF(ISNUMBER(SEARCH('Карта учёта'!$B$20,Расходка[[#This Row],[Наименование расходного материала]])),MAX($M$1:M66)+1,0)</f>
        <v>66</v>
      </c>
      <c r="N67" s="198">
        <f>IF(ISNUMBER(SEARCH('Карта учёта'!$B$22,Расходка[[#This Row],[Наименование расходного материала]])),MAX($N$1:N66)+1,0)</f>
        <v>66</v>
      </c>
      <c r="O67" s="198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8">
        <f>IF(ISNUMBER(SEARCH('Карта учёта'!$B$25,Расходка[[#This Row],[Наименование расходного материала]])),MAX($Q$1:Q66)+1,0)</f>
        <v>66</v>
      </c>
      <c r="R67" s="199" t="str">
        <f>IFERROR(INDEX(Расходка[Наименование расходного материала],MATCH(Расходка[[#This Row],[№]],Поиск_расходки[Индекс1],0)),"")</f>
        <v/>
      </c>
      <c r="S67" s="199" t="str">
        <f>IFERROR(INDEX(Расходка[Наименование расходного материала],MATCH(Расходка[[#This Row],[№]],Поиск_расходки[Индекс2],0)),"")</f>
        <v/>
      </c>
      <c r="T67" s="199" t="str">
        <f>IFERROR(INDEX(Расходка[Наименование расходного материала],MATCH(Расходка[[#This Row],[№]],Поиск_расходки[Индекс3],0)),"")</f>
        <v>Launcher 6F JL 4.5</v>
      </c>
      <c r="U67" s="199" t="str">
        <f>IFERROR(INDEX(Расходка[Наименование расходного материала],MATCH(Расходка[[#This Row],[№]],Поиск_расходки[Индекс4],0)),"")</f>
        <v>Launcher 6F JL 4.5</v>
      </c>
      <c r="V67" s="199" t="str">
        <f>IFERROR(INDEX(Расходка[Наименование расходного материала],MATCH(Расходка[[#This Row],[№]],Поиск_расходки[Индекс5],0)),"")</f>
        <v>Launcher 6F JL 4.5</v>
      </c>
      <c r="W67" s="199" t="str">
        <f>IFERROR(INDEX(Расходка[Наименование расходного материала],MATCH(Расходка[[#This Row],[№]],Поиск_расходки[Индекс6],0)),"")</f>
        <v>Launcher 6F JL 4.5</v>
      </c>
      <c r="X67" s="199" t="str">
        <f>IFERROR(INDEX(Расходка[Наименование расходного материала],MATCH(Расходка[[#This Row],[№]],Поиск_расходки[Индекс7],0)),"")</f>
        <v>Launcher 6F JL 4.5</v>
      </c>
      <c r="Y67" s="199" t="str">
        <f>IFERROR(INDEX(Расходка[Наименование расходного материала],MATCH(Расходка[[#This Row],[№]],Поиск_расходки[Индекс8],0)),"")</f>
        <v>Launcher 6F JL 4.5</v>
      </c>
      <c r="Z67" s="199" t="str">
        <f>IFERROR(INDEX(Расходка[Наименование расходного материала],MATCH(Расходка[[#This Row],[№]],Поиск_расходки[Индекс9],0)),"")</f>
        <v>Launcher 6F JL 4.5</v>
      </c>
      <c r="AA67" s="199" t="str">
        <f>IFERROR(INDEX(Расходка[Наименование расходного материала],MATCH(Расходка[[#This Row],[№]],Поиск_расходки[Индекс10],0)),"")</f>
        <v>Launcher 6F JL 4.5</v>
      </c>
      <c r="AB67" s="199" t="str">
        <f>IFERROR(INDEX(Расходка[Наименование расходного материала],MATCH(Расходка[[#This Row],[№]],Поиск_расходки[Индекс11],0)),"")</f>
        <v>Launcher 6F JL 4.5</v>
      </c>
      <c r="AC67" s="199" t="str">
        <f>IFERROR(INDEX(Расходка[Наименование расходного материала],MATCH(Расходка[[#This Row],[№]],Поиск_расходки[Индекс12],0)),"")</f>
        <v>Launcher 6F JL 4.5</v>
      </c>
      <c r="AD67" s="199" t="str">
        <f>IFERROR(INDEX(Расходка[Наименование расходного материала],MATCH(Расходка[[#This Row],[№]],Поиск_расходки[Индекс13],0)),"")</f>
        <v>Launcher 6F JL 4.5</v>
      </c>
      <c r="AF67" s="4" t="s">
        <v>6</v>
      </c>
      <c r="AG67" s="4" t="s">
        <v>461</v>
      </c>
    </row>
    <row r="68" spans="1:33">
      <c r="A68">
        <v>67</v>
      </c>
      <c r="B68" t="s">
        <v>4</v>
      </c>
      <c r="C68" t="s">
        <v>329</v>
      </c>
      <c r="E68" s="198">
        <f>IF(ISNUMBER(SEARCH('Карта учёта'!$B$13,Расходка[[#This Row],[Наименование расходного материала]])),MAX($E$1:E67)+1,0)</f>
        <v>0</v>
      </c>
      <c r="F68" s="198">
        <f>IF(ISNUMBER(SEARCH('Карта учёта'!$B$14,Расходка[[#This Row],[Наименование расходного материала]])),MAX($F$1:F67)+1,0)</f>
        <v>0</v>
      </c>
      <c r="G68" s="198">
        <f>IF(ISNUMBER(SEARCH('Карта учёта'!$B$15,Расходка[[#This Row],[Наименование расходного материала]])),MAX($G$1:G67)+1,0)</f>
        <v>67</v>
      </c>
      <c r="H68" s="198">
        <f>IF(ISNUMBER(SEARCH('Карта учёта'!$B$16,Расходка[[#This Row],[Наименование расходного материала]])),MAX($H$1:H67)+1,0)</f>
        <v>67</v>
      </c>
      <c r="I68" s="198">
        <f>IF(ISNUMBER(SEARCH('Карта учёта'!$B$21,Расходка[[#This Row],[Наименование расходного материала]])),MAX($I$1:I67)+1,0)</f>
        <v>67</v>
      </c>
      <c r="J68" s="198">
        <f>IF(ISNUMBER(SEARCH('Карта учёта'!$B$19,Расходка[[#This Row],[Наименование расходного материала]])),MAX($J$1:J67)+1,0)</f>
        <v>67</v>
      </c>
      <c r="K68" s="198">
        <f>IF(ISNUMBER(SEARCH('Карта учёта'!$B$17,Расходка[[#This Row],[Наименование расходного материала]])),MAX($K$1:K67)+1,0)</f>
        <v>67</v>
      </c>
      <c r="L68" s="198">
        <f>IF(ISNUMBER(SEARCH('Карта учёта'!$B$18,Расходка[[#This Row],[Наименование расходного материала]])),MAX($L$1:L67)+1,0)</f>
        <v>67</v>
      </c>
      <c r="M68" s="198">
        <f>IF(ISNUMBER(SEARCH('Карта учёта'!$B$20,Расходка[[#This Row],[Наименование расходного материала]])),MAX($M$1:M67)+1,0)</f>
        <v>67</v>
      </c>
      <c r="N68" s="198">
        <f>IF(ISNUMBER(SEARCH('Карта учёта'!$B$22,Расходка[[#This Row],[Наименование расходного материала]])),MAX($N$1:N67)+1,0)</f>
        <v>67</v>
      </c>
      <c r="O68" s="198">
        <f>IF(ISNUMBER(SEARCH('Карта учёта'!$B$23,Расходка[[#This Row],[Наименование расходного материала]])),MAX($O$1:O67)+1,0)</f>
        <v>67</v>
      </c>
      <c r="P68" s="198">
        <f>IF(ISNUMBER(SEARCH('Карта учёта'!$B$24,Расходка[[#This Row],[Наименование расходного материала]])),MAX($P$1:P67)+1,0)</f>
        <v>67</v>
      </c>
      <c r="Q68" s="198">
        <f>IF(ISNUMBER(SEARCH('Карта учёта'!$B$25,Расходка[[#This Row],[Наименование расходного материала]])),MAX($Q$1:Q67)+1,0)</f>
        <v>67</v>
      </c>
      <c r="R68" s="199" t="str">
        <f>IFERROR(INDEX(Расходка[Наименование расходного материала],MATCH(Расходка[[#This Row],[№]],Поиск_расходки[Индекс1],0)),"")</f>
        <v/>
      </c>
      <c r="S68" s="199" t="str">
        <f>IFERROR(INDEX(Расходка[Наименование расходного материала],MATCH(Расходка[[#This Row],[№]],Поиск_расходки[Индекс2],0)),"")</f>
        <v/>
      </c>
      <c r="T68" s="199" t="str">
        <f>IFERROR(INDEX(Расходка[Наименование расходного материала],MATCH(Расходка[[#This Row],[№]],Поиск_расходки[Индекс3],0)),"")</f>
        <v>Launcher 6F JR 3.5</v>
      </c>
      <c r="U68" s="199" t="str">
        <f>IFERROR(INDEX(Расходка[Наименование расходного материала],MATCH(Расходка[[#This Row],[№]],Поиск_расходки[Индекс4],0)),"")</f>
        <v>Launcher 6F JR 3.5</v>
      </c>
      <c r="V68" s="199" t="str">
        <f>IFERROR(INDEX(Расходка[Наименование расходного материала],MATCH(Расходка[[#This Row],[№]],Поиск_расходки[Индекс5],0)),"")</f>
        <v>Launcher 6F JR 3.5</v>
      </c>
      <c r="W68" s="199" t="str">
        <f>IFERROR(INDEX(Расходка[Наименование расходного материала],MATCH(Расходка[[#This Row],[№]],Поиск_расходки[Индекс6],0)),"")</f>
        <v>Launcher 6F JR 3.5</v>
      </c>
      <c r="X68" s="199" t="str">
        <f>IFERROR(INDEX(Расходка[Наименование расходного материала],MATCH(Расходка[[#This Row],[№]],Поиск_расходки[Индекс7],0)),"")</f>
        <v>Launcher 6F JR 3.5</v>
      </c>
      <c r="Y68" s="199" t="str">
        <f>IFERROR(INDEX(Расходка[Наименование расходного материала],MATCH(Расходка[[#This Row],[№]],Поиск_расходки[Индекс8],0)),"")</f>
        <v>Launcher 6F JR 3.5</v>
      </c>
      <c r="Z68" s="199" t="str">
        <f>IFERROR(INDEX(Расходка[Наименование расходного материала],MATCH(Расходка[[#This Row],[№]],Поиск_расходки[Индекс9],0)),"")</f>
        <v>Launcher 6F JR 3.5</v>
      </c>
      <c r="AA68" s="199" t="str">
        <f>IFERROR(INDEX(Расходка[Наименование расходного материала],MATCH(Расходка[[#This Row],[№]],Поиск_расходки[Индекс10],0)),"")</f>
        <v>Launcher 6F JR 3.5</v>
      </c>
      <c r="AB68" s="199" t="str">
        <f>IFERROR(INDEX(Расходка[Наименование расходного материала],MATCH(Расходка[[#This Row],[№]],Поиск_расходки[Индекс11],0)),"")</f>
        <v>Launcher 6F JR 3.5</v>
      </c>
      <c r="AC68" s="199" t="str">
        <f>IFERROR(INDEX(Расходка[Наименование расходного материала],MATCH(Расходка[[#This Row],[№]],Поиск_расходки[Индекс12],0)),"")</f>
        <v>Launcher 6F JR 3.5</v>
      </c>
      <c r="AD68" s="199" t="str">
        <f>IFERROR(INDEX(Расходка[Наименование расходного материала],MATCH(Расходка[[#This Row],[№]],Поиск_расходки[Индекс13],0)),"")</f>
        <v>Launcher 6F JR 3.5</v>
      </c>
      <c r="AF68" s="4" t="s">
        <v>6</v>
      </c>
      <c r="AG68" s="4" t="s">
        <v>462</v>
      </c>
    </row>
    <row r="69" spans="1:33">
      <c r="A69">
        <v>68</v>
      </c>
      <c r="B69" t="s">
        <v>4</v>
      </c>
      <c r="C69" t="s">
        <v>330</v>
      </c>
      <c r="E69" s="198">
        <f>IF(ISNUMBER(SEARCH('Карта учёта'!$B$13,Расходка[[#This Row],[Наименование расходного материала]])),MAX($E$1:E68)+1,0)</f>
        <v>1</v>
      </c>
      <c r="F69" s="198">
        <f>IF(ISNUMBER(SEARCH('Карта учёта'!$B$14,Расходка[[#This Row],[Наименование расходного материала]])),MAX($F$1:F68)+1,0)</f>
        <v>0</v>
      </c>
      <c r="G69" s="198">
        <f>IF(ISNUMBER(SEARCH('Карта учёта'!$B$15,Расходка[[#This Row],[Наименование расходного материала]])),MAX($G$1:G68)+1,0)</f>
        <v>68</v>
      </c>
      <c r="H69" s="198">
        <f>IF(ISNUMBER(SEARCH('Карта учёта'!$B$16,Расходка[[#This Row],[Наименование расходного материала]])),MAX($H$1:H68)+1,0)</f>
        <v>68</v>
      </c>
      <c r="I69" s="198">
        <f>IF(ISNUMBER(SEARCH('Карта учёта'!$B$21,Расходка[[#This Row],[Наименование расходного материала]])),MAX($I$1:I68)+1,0)</f>
        <v>68</v>
      </c>
      <c r="J69" s="198">
        <f>IF(ISNUMBER(SEARCH('Карта учёта'!$B$19,Расходка[[#This Row],[Наименование расходного материала]])),MAX($J$1:J68)+1,0)</f>
        <v>68</v>
      </c>
      <c r="K69" s="198">
        <f>IF(ISNUMBER(SEARCH('Карта учёта'!$B$17,Расходка[[#This Row],[Наименование расходного материала]])),MAX($K$1:K68)+1,0)</f>
        <v>68</v>
      </c>
      <c r="L69" s="198">
        <f>IF(ISNUMBER(SEARCH('Карта учёта'!$B$18,Расходка[[#This Row],[Наименование расходного материала]])),MAX($L$1:L68)+1,0)</f>
        <v>68</v>
      </c>
      <c r="M69" s="198">
        <f>IF(ISNUMBER(SEARCH('Карта учёта'!$B$20,Расходка[[#This Row],[Наименование расходного материала]])),MAX($M$1:M68)+1,0)</f>
        <v>68</v>
      </c>
      <c r="N69" s="198">
        <f>IF(ISNUMBER(SEARCH('Карта учёта'!$B$22,Расходка[[#This Row],[Наименование расходного материала]])),MAX($N$1:N68)+1,0)</f>
        <v>68</v>
      </c>
      <c r="O69" s="198">
        <f>IF(ISNUMBER(SEARCH('Карта учёта'!$B$23,Расходка[[#This Row],[Наименование расходного материала]])),MAX($O$1:O68)+1,0)</f>
        <v>68</v>
      </c>
      <c r="P69" s="198">
        <f>IF(ISNUMBER(SEARCH('Карта учёта'!$B$24,Расходка[[#This Row],[Наименование расходного материала]])),MAX($P$1:P68)+1,0)</f>
        <v>68</v>
      </c>
      <c r="Q69" s="198">
        <f>IF(ISNUMBER(SEARCH('Карта учёта'!$B$25,Расходка[[#This Row],[Наименование расходного материала]])),MAX($Q$1:Q68)+1,0)</f>
        <v>68</v>
      </c>
      <c r="R69" s="199" t="str">
        <f>IFERROR(INDEX(Расходка[Наименование расходного материала],MATCH(Расходка[[#This Row],[№]],Поиск_расходки[Индекс1],0)),"")</f>
        <v/>
      </c>
      <c r="S69" s="199" t="str">
        <f>IFERROR(INDEX(Расходка[Наименование расходного материала],MATCH(Расходка[[#This Row],[№]],Поиск_расходки[Индекс2],0)),"")</f>
        <v/>
      </c>
      <c r="T69" s="199" t="str">
        <f>IFERROR(INDEX(Расходка[Наименование расходного материала],MATCH(Расходка[[#This Row],[№]],Поиск_расходки[Индекс3],0)),"")</f>
        <v>Launcher 6F JR 4.0</v>
      </c>
      <c r="U69" s="199" t="str">
        <f>IFERROR(INDEX(Расходка[Наименование расходного материала],MATCH(Расходка[[#This Row],[№]],Поиск_расходки[Индекс4],0)),"")</f>
        <v>Launcher 6F JR 4.0</v>
      </c>
      <c r="V69" s="199" t="str">
        <f>IFERROR(INDEX(Расходка[Наименование расходного материала],MATCH(Расходка[[#This Row],[№]],Поиск_расходки[Индекс5],0)),"")</f>
        <v>Launcher 6F JR 4.0</v>
      </c>
      <c r="W69" s="199" t="str">
        <f>IFERROR(INDEX(Расходка[Наименование расходного материала],MATCH(Расходка[[#This Row],[№]],Поиск_расходки[Индекс6],0)),"")</f>
        <v>Launcher 6F JR 4.0</v>
      </c>
      <c r="X69" s="199" t="str">
        <f>IFERROR(INDEX(Расходка[Наименование расходного материала],MATCH(Расходка[[#This Row],[№]],Поиск_расходки[Индекс7],0)),"")</f>
        <v>Launcher 6F JR 4.0</v>
      </c>
      <c r="Y69" s="199" t="str">
        <f>IFERROR(INDEX(Расходка[Наименование расходного материала],MATCH(Расходка[[#This Row],[№]],Поиск_расходки[Индекс8],0)),"")</f>
        <v>Launcher 6F JR 4.0</v>
      </c>
      <c r="Z69" s="199" t="str">
        <f>IFERROR(INDEX(Расходка[Наименование расходного материала],MATCH(Расходка[[#This Row],[№]],Поиск_расходки[Индекс9],0)),"")</f>
        <v>Launcher 6F JR 4.0</v>
      </c>
      <c r="AA69" s="199" t="str">
        <f>IFERROR(INDEX(Расходка[Наименование расходного материала],MATCH(Расходка[[#This Row],[№]],Поиск_расходки[Индекс10],0)),"")</f>
        <v>Launcher 6F JR 4.0</v>
      </c>
      <c r="AB69" s="199" t="str">
        <f>IFERROR(INDEX(Расходка[Наименование расходного материала],MATCH(Расходка[[#This Row],[№]],Поиск_расходки[Индекс11],0)),"")</f>
        <v>Launcher 6F JR 4.0</v>
      </c>
      <c r="AC69" s="199" t="str">
        <f>IFERROR(INDEX(Расходка[Наименование расходного материала],MATCH(Расходка[[#This Row],[№]],Поиск_расходки[Индекс12],0)),"")</f>
        <v>Launcher 6F JR 4.0</v>
      </c>
      <c r="AD69" s="199" t="str">
        <f>IFERROR(INDEX(Расходка[Наименование расходного материала],MATCH(Расходка[[#This Row],[№]],Поиск_расходки[Индекс13],0)),"")</f>
        <v>Launcher 6F JR 4.0</v>
      </c>
      <c r="AF69" s="4" t="s">
        <v>6</v>
      </c>
      <c r="AG69" s="4" t="s">
        <v>463</v>
      </c>
    </row>
    <row r="70" spans="1:33">
      <c r="A70">
        <v>69</v>
      </c>
      <c r="B70" t="s">
        <v>4</v>
      </c>
      <c r="C70" t="s">
        <v>340</v>
      </c>
      <c r="E70" s="198">
        <f>IF(ISNUMBER(SEARCH('Карта учёта'!$B$13,Расходка[[#This Row],[Наименование расходного материала]])),MAX($E$1:E69)+1,0)</f>
        <v>0</v>
      </c>
      <c r="F70" s="198">
        <f>IF(ISNUMBER(SEARCH('Карта учёта'!$B$14,Расходка[[#This Row],[Наименование расходного материала]])),MAX($F$1:F69)+1,0)</f>
        <v>0</v>
      </c>
      <c r="G70" s="198">
        <f>IF(ISNUMBER(SEARCH('Карта учёта'!$B$15,Расходка[[#This Row],[Наименование расходного материала]])),MAX($G$1:G69)+1,0)</f>
        <v>69</v>
      </c>
      <c r="H70" s="198">
        <f>IF(ISNUMBER(SEARCH('Карта учёта'!$B$16,Расходка[[#This Row],[Наименование расходного материала]])),MAX($H$1:H69)+1,0)</f>
        <v>69</v>
      </c>
      <c r="I70" s="198">
        <f>IF(ISNUMBER(SEARCH('Карта учёта'!$B$21,Расходка[[#This Row],[Наименование расходного материала]])),MAX($I$1:I69)+1,0)</f>
        <v>69</v>
      </c>
      <c r="J70" s="198">
        <f>IF(ISNUMBER(SEARCH('Карта учёта'!$B$19,Расходка[[#This Row],[Наименование расходного материала]])),MAX($J$1:J69)+1,0)</f>
        <v>69</v>
      </c>
      <c r="K70" s="198">
        <f>IF(ISNUMBER(SEARCH('Карта учёта'!$B$17,Расходка[[#This Row],[Наименование расходного материала]])),MAX($K$1:K69)+1,0)</f>
        <v>69</v>
      </c>
      <c r="L70" s="198">
        <f>IF(ISNUMBER(SEARCH('Карта учёта'!$B$18,Расходка[[#This Row],[Наименование расходного материала]])),MAX($L$1:L69)+1,0)</f>
        <v>69</v>
      </c>
      <c r="M70" s="198">
        <f>IF(ISNUMBER(SEARCH('Карта учёта'!$B$20,Расходка[[#This Row],[Наименование расходного материала]])),MAX($M$1:M69)+1,0)</f>
        <v>69</v>
      </c>
      <c r="N70" s="198">
        <f>IF(ISNUMBER(SEARCH('Карта учёта'!$B$22,Расходка[[#This Row],[Наименование расходного материала]])),MAX($N$1:N69)+1,0)</f>
        <v>69</v>
      </c>
      <c r="O70" s="198">
        <f>IF(ISNUMBER(SEARCH('Карта учёта'!$B$23,Расходка[[#This Row],[Наименование расходного материала]])),MAX($O$1:O69)+1,0)</f>
        <v>69</v>
      </c>
      <c r="P70" s="198">
        <f>IF(ISNUMBER(SEARCH('Карта учёта'!$B$24,Расходка[[#This Row],[Наименование расходного материала]])),MAX($P$1:P69)+1,0)</f>
        <v>69</v>
      </c>
      <c r="Q70" s="198">
        <f>IF(ISNUMBER(SEARCH('Карта учёта'!$B$25,Расходка[[#This Row],[Наименование расходного материала]])),MAX($Q$1:Q69)+1,0)</f>
        <v>69</v>
      </c>
      <c r="R70" s="199" t="str">
        <f>IFERROR(INDEX(Расходка[Наименование расходного материала],MATCH(Расходка[[#This Row],[№]],Поиск_расходки[Индекс1],0)),"")</f>
        <v/>
      </c>
      <c r="S70" s="199" t="str">
        <f>IFERROR(INDEX(Расходка[Наименование расходного материала],MATCH(Расходка[[#This Row],[№]],Поиск_расходки[Индекс2],0)),"")</f>
        <v/>
      </c>
      <c r="T70" s="199" t="str">
        <f>IFERROR(INDEX(Расходка[Наименование расходного материала],MATCH(Расходка[[#This Row],[№]],Поиск_расходки[Индекс3],0)),"")</f>
        <v>Launcher 7F JL 3.5</v>
      </c>
      <c r="U70" s="199" t="str">
        <f>IFERROR(INDEX(Расходка[Наименование расходного материала],MATCH(Расходка[[#This Row],[№]],Поиск_расходки[Индекс4],0)),"")</f>
        <v>Launcher 7F JL 3.5</v>
      </c>
      <c r="V70" s="199" t="str">
        <f>IFERROR(INDEX(Расходка[Наименование расходного материала],MATCH(Расходка[[#This Row],[№]],Поиск_расходки[Индекс5],0)),"")</f>
        <v>Launcher 7F JL 3.5</v>
      </c>
      <c r="W70" s="199" t="str">
        <f>IFERROR(INDEX(Расходка[Наименование расходного материала],MATCH(Расходка[[#This Row],[№]],Поиск_расходки[Индекс6],0)),"")</f>
        <v>Launcher 7F JL 3.5</v>
      </c>
      <c r="X70" s="199" t="str">
        <f>IFERROR(INDEX(Расходка[Наименование расходного материала],MATCH(Расходка[[#This Row],[№]],Поиск_расходки[Индекс7],0)),"")</f>
        <v>Launcher 7F JL 3.5</v>
      </c>
      <c r="Y70" s="199" t="str">
        <f>IFERROR(INDEX(Расходка[Наименование расходного материала],MATCH(Расходка[[#This Row],[№]],Поиск_расходки[Индекс8],0)),"")</f>
        <v>Launcher 7F JL 3.5</v>
      </c>
      <c r="Z70" s="199" t="str">
        <f>IFERROR(INDEX(Расходка[Наименование расходного материала],MATCH(Расходка[[#This Row],[№]],Поиск_расходки[Индекс9],0)),"")</f>
        <v>Launcher 7F JL 3.5</v>
      </c>
      <c r="AA70" s="199" t="str">
        <f>IFERROR(INDEX(Расходка[Наименование расходного материала],MATCH(Расходка[[#This Row],[№]],Поиск_расходки[Индекс10],0)),"")</f>
        <v>Launcher 7F JL 3.5</v>
      </c>
      <c r="AB70" s="199" t="str">
        <f>IFERROR(INDEX(Расходка[Наименование расходного материала],MATCH(Расходка[[#This Row],[№]],Поиск_расходки[Индекс11],0)),"")</f>
        <v>Launcher 7F JL 3.5</v>
      </c>
      <c r="AC70" s="199" t="str">
        <f>IFERROR(INDEX(Расходка[Наименование расходного материала],MATCH(Расходка[[#This Row],[№]],Поиск_расходки[Индекс12],0)),"")</f>
        <v>Launcher 7F JL 3.5</v>
      </c>
      <c r="AD70" s="199" t="str">
        <f>IFERROR(INDEX(Расходка[Наименование расходного материала],MATCH(Расходка[[#This Row],[№]],Поиск_расходки[Индекс13],0)),"")</f>
        <v>Launcher 7F JL 3.5</v>
      </c>
      <c r="AF70" s="4" t="s">
        <v>6</v>
      </c>
      <c r="AG70" s="4" t="s">
        <v>464</v>
      </c>
    </row>
    <row r="71" spans="1:33">
      <c r="A71">
        <v>70</v>
      </c>
      <c r="B71" t="s">
        <v>4</v>
      </c>
      <c r="C71" t="s">
        <v>339</v>
      </c>
      <c r="E71" s="198">
        <f>IF(ISNUMBER(SEARCH('Карта учёта'!$B$13,Расходка[[#This Row],[Наименование расходного материала]])),MAX($E$1:E70)+1,0)</f>
        <v>0</v>
      </c>
      <c r="F71" s="198">
        <f>IF(ISNUMBER(SEARCH('Карта учёта'!$B$14,Расходка[[#This Row],[Наименование расходного материала]])),MAX($F$1:F70)+1,0)</f>
        <v>0</v>
      </c>
      <c r="G71" s="198">
        <f>IF(ISNUMBER(SEARCH('Карта учёта'!$B$15,Расходка[[#This Row],[Наименование расходного материала]])),MAX($G$1:G70)+1,0)</f>
        <v>70</v>
      </c>
      <c r="H71" s="198">
        <f>IF(ISNUMBER(SEARCH('Карта учёта'!$B$16,Расходка[[#This Row],[Наименование расходного материала]])),MAX($H$1:H70)+1,0)</f>
        <v>70</v>
      </c>
      <c r="I71" s="198">
        <f>IF(ISNUMBER(SEARCH('Карта учёта'!$B$21,Расходка[[#This Row],[Наименование расходного материала]])),MAX($I$1:I70)+1,0)</f>
        <v>70</v>
      </c>
      <c r="J71" s="198">
        <f>IF(ISNUMBER(SEARCH('Карта учёта'!$B$19,Расходка[[#This Row],[Наименование расходного материала]])),MAX($J$1:J70)+1,0)</f>
        <v>70</v>
      </c>
      <c r="K71" s="198">
        <f>IF(ISNUMBER(SEARCH('Карта учёта'!$B$17,Расходка[[#This Row],[Наименование расходного материала]])),MAX($K$1:K70)+1,0)</f>
        <v>70</v>
      </c>
      <c r="L71" s="198">
        <f>IF(ISNUMBER(SEARCH('Карта учёта'!$B$18,Расходка[[#This Row],[Наименование расходного материала]])),MAX($L$1:L70)+1,0)</f>
        <v>70</v>
      </c>
      <c r="M71" s="198">
        <f>IF(ISNUMBER(SEARCH('Карта учёта'!$B$20,Расходка[[#This Row],[Наименование расходного материала]])),MAX($M$1:M70)+1,0)</f>
        <v>70</v>
      </c>
      <c r="N71" s="198">
        <f>IF(ISNUMBER(SEARCH('Карта учёта'!$B$22,Расходка[[#This Row],[Наименование расходного материала]])),MAX($N$1:N70)+1,0)</f>
        <v>70</v>
      </c>
      <c r="O71" s="198">
        <f>IF(ISNUMBER(SEARCH('Карта учёта'!$B$23,Расходка[[#This Row],[Наименование расходного материала]])),MAX($O$1:O70)+1,0)</f>
        <v>70</v>
      </c>
      <c r="P71" s="198">
        <f>IF(ISNUMBER(SEARCH('Карта учёта'!$B$24,Расходка[[#This Row],[Наименование расходного материала]])),MAX($P$1:P70)+1,0)</f>
        <v>70</v>
      </c>
      <c r="Q71" s="198">
        <f>IF(ISNUMBER(SEARCH('Карта учёта'!$B$25,Расходка[[#This Row],[Наименование расходного материала]])),MAX($Q$1:Q70)+1,0)</f>
        <v>70</v>
      </c>
      <c r="R71" s="199" t="str">
        <f>IFERROR(INDEX(Расходка[Наименование расходного материала],MATCH(Расходка[[#This Row],[№]],Поиск_расходки[Индекс1],0)),"")</f>
        <v/>
      </c>
      <c r="S71" s="199" t="str">
        <f>IFERROR(INDEX(Расходка[Наименование расходного материала],MATCH(Расходка[[#This Row],[№]],Поиск_расходки[Индекс2],0)),"")</f>
        <v/>
      </c>
      <c r="T71" s="199" t="str">
        <f>IFERROR(INDEX(Расходка[Наименование расходного материала],MATCH(Расходка[[#This Row],[№]],Поиск_расходки[Индекс3],0)),"")</f>
        <v>Launcher 7F JL 4.0</v>
      </c>
      <c r="U71" s="199" t="str">
        <f>IFERROR(INDEX(Расходка[Наименование расходного материала],MATCH(Расходка[[#This Row],[№]],Поиск_расходки[Индекс4],0)),"")</f>
        <v>Launcher 7F JL 4.0</v>
      </c>
      <c r="V71" s="199" t="str">
        <f>IFERROR(INDEX(Расходка[Наименование расходного материала],MATCH(Расходка[[#This Row],[№]],Поиск_расходки[Индекс5],0)),"")</f>
        <v>Launcher 7F JL 4.0</v>
      </c>
      <c r="W71" s="199" t="str">
        <f>IFERROR(INDEX(Расходка[Наименование расходного материала],MATCH(Расходка[[#This Row],[№]],Поиск_расходки[Индекс6],0)),"")</f>
        <v>Launcher 7F JL 4.0</v>
      </c>
      <c r="X71" s="199" t="str">
        <f>IFERROR(INDEX(Расходка[Наименование расходного материала],MATCH(Расходка[[#This Row],[№]],Поиск_расходки[Индекс7],0)),"")</f>
        <v>Launcher 7F JL 4.0</v>
      </c>
      <c r="Y71" s="199" t="str">
        <f>IFERROR(INDEX(Расходка[Наименование расходного материала],MATCH(Расходка[[#This Row],[№]],Поиск_расходки[Индекс8],0)),"")</f>
        <v>Launcher 7F JL 4.0</v>
      </c>
      <c r="Z71" s="199" t="str">
        <f>IFERROR(INDEX(Расходка[Наименование расходного материала],MATCH(Расходка[[#This Row],[№]],Поиск_расходки[Индекс9],0)),"")</f>
        <v>Launcher 7F JL 4.0</v>
      </c>
      <c r="AA71" s="199" t="str">
        <f>IFERROR(INDEX(Расходка[Наименование расходного материала],MATCH(Расходка[[#This Row],[№]],Поиск_расходки[Индекс10],0)),"")</f>
        <v>Launcher 7F JL 4.0</v>
      </c>
      <c r="AB71" s="199" t="str">
        <f>IFERROR(INDEX(Расходка[Наименование расходного материала],MATCH(Расходка[[#This Row],[№]],Поиск_расходки[Индекс11],0)),"")</f>
        <v>Launcher 7F JL 4.0</v>
      </c>
      <c r="AC71" s="199" t="str">
        <f>IFERROR(INDEX(Расходка[Наименование расходного материала],MATCH(Расходка[[#This Row],[№]],Поиск_расходки[Индекс12],0)),"")</f>
        <v>Launcher 7F JL 4.0</v>
      </c>
      <c r="AD71" s="199" t="str">
        <f>IFERROR(INDEX(Расходка[Наименование расходного материала],MATCH(Расходка[[#This Row],[№]],Поиск_расходки[Индекс13],0)),"")</f>
        <v>Launcher 7F JL 4.0</v>
      </c>
      <c r="AF71" s="4" t="s">
        <v>6</v>
      </c>
      <c r="AG71" s="4" t="s">
        <v>419</v>
      </c>
    </row>
    <row r="72" spans="1:33">
      <c r="A72">
        <v>71</v>
      </c>
      <c r="B72" t="s">
        <v>301</v>
      </c>
      <c r="C72" s="1" t="s">
        <v>331</v>
      </c>
      <c r="E72" s="198">
        <f>IF(ISNUMBER(SEARCH('Карта учёта'!$B$13,Расходка[[#This Row],[Наименование расходного материала]])),MAX($E$1:E71)+1,0)</f>
        <v>0</v>
      </c>
      <c r="F72" s="198">
        <f>IF(ISNUMBER(SEARCH('Карта учёта'!$B$14,Расходка[[#This Row],[Наименование расходного материала]])),MAX($F$1:F71)+1,0)</f>
        <v>0</v>
      </c>
      <c r="G72" s="198">
        <f>IF(ISNUMBER(SEARCH('Карта учёта'!$B$15,Расходка[[#This Row],[Наименование расходного материала]])),MAX($G$1:G71)+1,0)</f>
        <v>71</v>
      </c>
      <c r="H72" s="198">
        <f>IF(ISNUMBER(SEARCH('Карта учёта'!$B$16,Расходка[[#This Row],[Наименование расходного материала]])),MAX($H$1:H71)+1,0)</f>
        <v>71</v>
      </c>
      <c r="I72" s="198">
        <f>IF(ISNUMBER(SEARCH('Карта учёта'!$B$21,Расходка[[#This Row],[Наименование расходного материала]])),MAX($I$1:I71)+1,0)</f>
        <v>71</v>
      </c>
      <c r="J72" s="198">
        <f>IF(ISNUMBER(SEARCH('Карта учёта'!$B$19,Расходка[[#This Row],[Наименование расходного материала]])),MAX($J$1:J71)+1,0)</f>
        <v>71</v>
      </c>
      <c r="K72" s="198">
        <f>IF(ISNUMBER(SEARCH('Карта учёта'!$B$17,Расходка[[#This Row],[Наименование расходного материала]])),MAX($K$1:K71)+1,0)</f>
        <v>71</v>
      </c>
      <c r="L72" s="198">
        <f>IF(ISNUMBER(SEARCH('Карта учёта'!$B$18,Расходка[[#This Row],[Наименование расходного материала]])),MAX($L$1:L71)+1,0)</f>
        <v>71</v>
      </c>
      <c r="M72" s="198">
        <f>IF(ISNUMBER(SEARCH('Карта учёта'!$B$20,Расходка[[#This Row],[Наименование расходного материала]])),MAX($M$1:M71)+1,0)</f>
        <v>71</v>
      </c>
      <c r="N72" s="198">
        <f>IF(ISNUMBER(SEARCH('Карта учёта'!$B$22,Расходка[[#This Row],[Наименование расходного материала]])),MAX($N$1:N71)+1,0)</f>
        <v>71</v>
      </c>
      <c r="O72" s="198">
        <f>IF(ISNUMBER(SEARCH('Карта учёта'!$B$23,Расходка[[#This Row],[Наименование расходного материала]])),MAX($O$1:O71)+1,0)</f>
        <v>71</v>
      </c>
      <c r="P72" s="198">
        <f>IF(ISNUMBER(SEARCH('Карта учёта'!$B$24,Расходка[[#This Row],[Наименование расходного материала]])),MAX($P$1:P71)+1,0)</f>
        <v>71</v>
      </c>
      <c r="Q72" s="198">
        <f>IF(ISNUMBER(SEARCH('Карта учёта'!$B$25,Расходка[[#This Row],[Наименование расходного материала]])),MAX($Q$1:Q71)+1,0)</f>
        <v>71</v>
      </c>
      <c r="R72" s="199" t="str">
        <f>IFERROR(INDEX(Расходка[Наименование расходного материала],MATCH(Расходка[[#This Row],[№]],Поиск_расходки[Индекс1],0)),"")</f>
        <v/>
      </c>
      <c r="S72" s="199" t="str">
        <f>IFERROR(INDEX(Расходка[Наименование расходного материала],MATCH(Расходка[[#This Row],[№]],Поиск_расходки[Индекс2],0)),"")</f>
        <v/>
      </c>
      <c r="T72" s="199" t="str">
        <f>IFERROR(INDEX(Расходка[Наименование расходного материала],MATCH(Расходка[[#This Row],[№]],Поиск_расходки[Индекс3],0)),"")</f>
        <v>Angio-Seal™ VIP</v>
      </c>
      <c r="U72" s="199" t="str">
        <f>IFERROR(INDEX(Расходка[Наименование расходного материала],MATCH(Расходка[[#This Row],[№]],Поиск_расходки[Индекс4],0)),"")</f>
        <v>Angio-Seal™ VIP</v>
      </c>
      <c r="V72" s="199" t="str">
        <f>IFERROR(INDEX(Расходка[Наименование расходного материала],MATCH(Расходка[[#This Row],[№]],Поиск_расходки[Индекс5],0)),"")</f>
        <v>Angio-Seal™ VIP</v>
      </c>
      <c r="W72" s="199" t="str">
        <f>IFERROR(INDEX(Расходка[Наименование расходного материала],MATCH(Расходка[[#This Row],[№]],Поиск_расходки[Индекс6],0)),"")</f>
        <v>Angio-Seal™ VIP</v>
      </c>
      <c r="X72" s="199" t="str">
        <f>IFERROR(INDEX(Расходка[Наименование расходного материала],MATCH(Расходка[[#This Row],[№]],Поиск_расходки[Индекс7],0)),"")</f>
        <v>Angio-Seal™ VIP</v>
      </c>
      <c r="Y72" s="199" t="str">
        <f>IFERROR(INDEX(Расходка[Наименование расходного материала],MATCH(Расходка[[#This Row],[№]],Поиск_расходки[Индекс8],0)),"")</f>
        <v>Angio-Seal™ VIP</v>
      </c>
      <c r="Z72" s="199" t="str">
        <f>IFERROR(INDEX(Расходка[Наименование расходного материала],MATCH(Расходка[[#This Row],[№]],Поиск_расходки[Индекс9],0)),"")</f>
        <v>Angio-Seal™ VIP</v>
      </c>
      <c r="AA72" s="199" t="str">
        <f>IFERROR(INDEX(Расходка[Наименование расходного материала],MATCH(Расходка[[#This Row],[№]],Поиск_расходки[Индекс10],0)),"")</f>
        <v>Angio-Seal™ VIP</v>
      </c>
      <c r="AB72" s="199" t="str">
        <f>IFERROR(INDEX(Расходка[Наименование расходного материала],MATCH(Расходка[[#This Row],[№]],Поиск_расходки[Индекс11],0)),"")</f>
        <v>Angio-Seal™ VIP</v>
      </c>
      <c r="AC72" s="199" t="str">
        <f>IFERROR(INDEX(Расходка[Наименование расходного материала],MATCH(Расходка[[#This Row],[№]],Поиск_расходки[Индекс12],0)),"")</f>
        <v>Angio-Seal™ VIP</v>
      </c>
      <c r="AD72" s="199" t="str">
        <f>IFERROR(INDEX(Расходка[Наименование расходного материала],MATCH(Расходка[[#This Row],[№]],Поиск_расходки[Индекс13],0)),"")</f>
        <v>Angio-Seal™ VIP</v>
      </c>
      <c r="AF72" s="4" t="s">
        <v>6</v>
      </c>
      <c r="AG72" s="4" t="s">
        <v>465</v>
      </c>
    </row>
    <row r="73" spans="1:33">
      <c r="A73">
        <v>72</v>
      </c>
      <c r="E73" s="198">
        <f>IF(ISNUMBER(SEARCH('Карта учёта'!$B$13,Расходка[[#This Row],[Наименование расходного материала]])),MAX($E$1:E72)+1,0)</f>
        <v>0</v>
      </c>
      <c r="F73" s="198">
        <f>IF(ISNUMBER(SEARCH('Карта учёта'!$B$14,Расходка[[#This Row],[Наименование расходного материала]])),MAX($F$1:F72)+1,0)</f>
        <v>0</v>
      </c>
      <c r="G73" s="198">
        <f>IF(ISNUMBER(SEARCH('Карта учёта'!$B$15,Расходка[[#This Row],[Наименование расходного материала]])),MAX($G$1:G72)+1,0)</f>
        <v>0</v>
      </c>
      <c r="H73" s="198">
        <f>IF(ISNUMBER(SEARCH('Карта учёта'!$B$16,Расходка[[#This Row],[Наименование расходного материала]])),MAX($H$1:H72)+1,0)</f>
        <v>0</v>
      </c>
      <c r="I73" s="198">
        <f>IF(ISNUMBER(SEARCH('Карта учёта'!$B$21,Расходка[[#This Row],[Наименование расходного материала]])),MAX($I$1:I72)+1,0)</f>
        <v>0</v>
      </c>
      <c r="J73" s="198">
        <f>IF(ISNUMBER(SEARCH('Карта учёта'!$B$19,Расходка[[#This Row],[Наименование расходного материала]])),MAX($J$1:J72)+1,0)</f>
        <v>0</v>
      </c>
      <c r="K73" s="198">
        <f>IF(ISNUMBER(SEARCH('Карта учёта'!$B$17,Расходка[[#This Row],[Наименование расходного материала]])),MAX($K$1:K72)+1,0)</f>
        <v>0</v>
      </c>
      <c r="L73" s="198">
        <f>IF(ISNUMBER(SEARCH('Карта учёта'!$B$18,Расходка[[#This Row],[Наименование расходного материала]])),MAX($L$1:L72)+1,0)</f>
        <v>0</v>
      </c>
      <c r="M73" s="198">
        <f>IF(ISNUMBER(SEARCH('Карта учёта'!$B$20,Расходка[[#This Row],[Наименование расходного материала]])),MAX($M$1:M72)+1,0)</f>
        <v>0</v>
      </c>
      <c r="N73" s="198">
        <f>IF(ISNUMBER(SEARCH('Карта учёта'!$B$22,Расходка[[#This Row],[Наименование расходного материала]])),MAX($N$1:N72)+1,0)</f>
        <v>0</v>
      </c>
      <c r="O73" s="198">
        <f>IF(ISNUMBER(SEARCH('Карта учёта'!$B$23,Расходка[[#This Row],[Наименование расходного материала]])),MAX($O$1:O72)+1,0)</f>
        <v>0</v>
      </c>
      <c r="P73" s="198">
        <f>IF(ISNUMBER(SEARCH('Карта учёта'!$B$24,Расходка[[#This Row],[Наименование расходного материала]])),MAX($P$1:P72)+1,0)</f>
        <v>0</v>
      </c>
      <c r="Q73" s="198">
        <f>IF(ISNUMBER(SEARCH('Карта учёта'!$B$25,Расходка[[#This Row],[Наименование расходного материала]])),MAX($Q$1:Q72)+1,0)</f>
        <v>0</v>
      </c>
      <c r="R73" s="199" t="str">
        <f>IFERROR(INDEX(Расходка[Наименование расходного материала],MATCH(Расходка[[#This Row],[№]],Поиск_расходки[Индекс1],0)),"")</f>
        <v/>
      </c>
      <c r="S73" s="199" t="str">
        <f>IFERROR(INDEX(Расходка[Наименование расходного материала],MATCH(Расходка[[#This Row],[№]],Поиск_расходки[Индекс2],0)),"")</f>
        <v/>
      </c>
      <c r="T73" s="199" t="str">
        <f>IFERROR(INDEX(Расходка[Наименование расходного материала],MATCH(Расходка[[#This Row],[№]],Поиск_расходки[Индекс3],0)),"")</f>
        <v/>
      </c>
      <c r="U73" s="199" t="str">
        <f>IFERROR(INDEX(Расходка[Наименование расходного материала],MATCH(Расходка[[#This Row],[№]],Поиск_расходки[Индекс4],0)),"")</f>
        <v/>
      </c>
      <c r="V73" s="199" t="str">
        <f>IFERROR(INDEX(Расходка[Наименование расходного материала],MATCH(Расходка[[#This Row],[№]],Поиск_расходки[Индекс5],0)),"")</f>
        <v/>
      </c>
      <c r="W73" s="199" t="str">
        <f>IFERROR(INDEX(Расходка[Наименование расходного материала],MATCH(Расходка[[#This Row],[№]],Поиск_расходки[Индекс6],0)),"")</f>
        <v/>
      </c>
      <c r="X73" s="199" t="str">
        <f>IFERROR(INDEX(Расходка[Наименование расходного материала],MATCH(Расходка[[#This Row],[№]],Поиск_расходки[Индекс7],0)),"")</f>
        <v/>
      </c>
      <c r="Y73" s="199" t="str">
        <f>IFERROR(INDEX(Расходка[Наименование расходного материала],MATCH(Расходка[[#This Row],[№]],Поиск_расходки[Индекс8],0)),"")</f>
        <v/>
      </c>
      <c r="Z73" s="199" t="str">
        <f>IFERROR(INDEX(Расходка[Наименование расходного материала],MATCH(Расходка[[#This Row],[№]],Поиск_расходки[Индекс9],0)),"")</f>
        <v/>
      </c>
      <c r="AA73" s="199" t="str">
        <f>IFERROR(INDEX(Расходка[Наименование расходного материала],MATCH(Расходка[[#This Row],[№]],Поиск_расходки[Индекс10],0)),"")</f>
        <v/>
      </c>
      <c r="AB73" s="199" t="str">
        <f>IFERROR(INDEX(Расходка[Наименование расходного материала],MATCH(Расходка[[#This Row],[№]],Поиск_расходки[Индекс11],0)),"")</f>
        <v/>
      </c>
      <c r="AC73" s="199" t="str">
        <f>IFERROR(INDEX(Расходка[Наименование расходного материала],MATCH(Расходка[[#This Row],[№]],Поиск_расходки[Индекс12],0)),"")</f>
        <v/>
      </c>
      <c r="AD73" s="199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420</v>
      </c>
    </row>
    <row r="74" spans="1:33">
      <c r="A74">
        <v>73</v>
      </c>
      <c r="E74" s="198">
        <f>IF(ISNUMBER(SEARCH('Карта учёта'!$B$13,Расходка[[#This Row],[Наименование расходного материала]])),MAX($E$1:E73)+1,0)</f>
        <v>0</v>
      </c>
      <c r="F74" s="198">
        <f>IF(ISNUMBER(SEARCH('Карта учёта'!$B$14,Расходка[[#This Row],[Наименование расходного материала]])),MAX($F$1:F73)+1,0)</f>
        <v>0</v>
      </c>
      <c r="G74" s="198">
        <f>IF(ISNUMBER(SEARCH('Карта учёта'!$B$15,Расходка[[#This Row],[Наименование расходного материала]])),MAX($G$1:G73)+1,0)</f>
        <v>0</v>
      </c>
      <c r="H74" s="198">
        <f>IF(ISNUMBER(SEARCH('Карта учёта'!$B$16,Расходка[[#This Row],[Наименование расходного материала]])),MAX($H$1:H73)+1,0)</f>
        <v>0</v>
      </c>
      <c r="I74" s="198">
        <f>IF(ISNUMBER(SEARCH('Карта учёта'!$B$21,Расходка[[#This Row],[Наименование расходного материала]])),MAX($I$1:I73)+1,0)</f>
        <v>0</v>
      </c>
      <c r="J74" s="198">
        <f>IF(ISNUMBER(SEARCH('Карта учёта'!$B$19,Расходка[[#This Row],[Наименование расходного материала]])),MAX($J$1:J73)+1,0)</f>
        <v>0</v>
      </c>
      <c r="K74" s="198">
        <f>IF(ISNUMBER(SEARCH('Карта учёта'!$B$17,Расходка[[#This Row],[Наименование расходного материала]])),MAX($K$1:K73)+1,0)</f>
        <v>0</v>
      </c>
      <c r="L74" s="198">
        <f>IF(ISNUMBER(SEARCH('Карта учёта'!$B$18,Расходка[[#This Row],[Наименование расходного материала]])),MAX($L$1:L73)+1,0)</f>
        <v>0</v>
      </c>
      <c r="M74" s="198">
        <f>IF(ISNUMBER(SEARCH('Карта учёта'!$B$20,Расходка[[#This Row],[Наименование расходного материала]])),MAX($M$1:M73)+1,0)</f>
        <v>0</v>
      </c>
      <c r="N74" s="198">
        <f>IF(ISNUMBER(SEARCH('Карта учёта'!$B$22,Расходка[[#This Row],[Наименование расходного материала]])),MAX($N$1:N73)+1,0)</f>
        <v>0</v>
      </c>
      <c r="O74" s="198">
        <f>IF(ISNUMBER(SEARCH('Карта учёта'!$B$23,Расходка[[#This Row],[Наименование расходного материала]])),MAX($O$1:O73)+1,0)</f>
        <v>0</v>
      </c>
      <c r="P74" s="198">
        <f>IF(ISNUMBER(SEARCH('Карта учёта'!$B$24,Расходка[[#This Row],[Наименование расходного материала]])),MAX($P$1:P73)+1,0)</f>
        <v>0</v>
      </c>
      <c r="Q74" s="198">
        <f>IF(ISNUMBER(SEARCH('Карта учёта'!$B$25,Расходка[[#This Row],[Наименование расходного материала]])),MAX($Q$1:Q73)+1,0)</f>
        <v>0</v>
      </c>
      <c r="R74" s="199" t="str">
        <f>IFERROR(INDEX(Расходка[Наименование расходного материала],MATCH(Расходка[[#This Row],[№]],Поиск_расходки[Индекс1],0)),"")</f>
        <v/>
      </c>
      <c r="S74" s="199" t="str">
        <f>IFERROR(INDEX(Расходка[Наименование расходного материала],MATCH(Расходка[[#This Row],[№]],Поиск_расходки[Индекс2],0)),"")</f>
        <v/>
      </c>
      <c r="T74" s="199" t="str">
        <f>IFERROR(INDEX(Расходка[Наименование расходного материала],MATCH(Расходка[[#This Row],[№]],Поиск_расходки[Индекс3],0)),"")</f>
        <v/>
      </c>
      <c r="U74" s="199" t="str">
        <f>IFERROR(INDEX(Расходка[Наименование расходного материала],MATCH(Расходка[[#This Row],[№]],Поиск_расходки[Индекс4],0)),"")</f>
        <v/>
      </c>
      <c r="V74" s="199" t="str">
        <f>IFERROR(INDEX(Расходка[Наименование расходного материала],MATCH(Расходка[[#This Row],[№]],Поиск_расходки[Индекс5],0)),"")</f>
        <v/>
      </c>
      <c r="W74" s="199" t="str">
        <f>IFERROR(INDEX(Расходка[Наименование расходного материала],MATCH(Расходка[[#This Row],[№]],Поиск_расходки[Индекс6],0)),"")</f>
        <v/>
      </c>
      <c r="X74" s="199" t="str">
        <f>IFERROR(INDEX(Расходка[Наименование расходного материала],MATCH(Расходка[[#This Row],[№]],Поиск_расходки[Индекс7],0)),"")</f>
        <v/>
      </c>
      <c r="Y74" s="199" t="str">
        <f>IFERROR(INDEX(Расходка[Наименование расходного материала],MATCH(Расходка[[#This Row],[№]],Поиск_расходки[Индекс8],0)),"")</f>
        <v/>
      </c>
      <c r="Z74" s="199" t="str">
        <f>IFERROR(INDEX(Расходка[Наименование расходного материала],MATCH(Расходка[[#This Row],[№]],Поиск_расходки[Индекс9],0)),"")</f>
        <v/>
      </c>
      <c r="AA74" s="199" t="str">
        <f>IFERROR(INDEX(Расходка[Наименование расходного материала],MATCH(Расходка[[#This Row],[№]],Поиск_расходки[Индекс10],0)),"")</f>
        <v/>
      </c>
      <c r="AB74" s="199" t="str">
        <f>IFERROR(INDEX(Расходка[Наименование расходного материала],MATCH(Расходка[[#This Row],[№]],Поиск_расходки[Индекс11],0)),"")</f>
        <v/>
      </c>
      <c r="AC74" s="199" t="str">
        <f>IFERROR(INDEX(Расходка[Наименование расходного материала],MATCH(Расходка[[#This Row],[№]],Поиск_расходки[Индекс12],0)),"")</f>
        <v/>
      </c>
      <c r="AD74" s="199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466</v>
      </c>
    </row>
    <row r="75" spans="1:33">
      <c r="A75">
        <v>74</v>
      </c>
      <c r="E75" s="198">
        <f>IF(ISNUMBER(SEARCH('Карта учёта'!$B$13,Расходка[[#This Row],[Наименование расходного материала]])),MAX($E$1:E74)+1,0)</f>
        <v>0</v>
      </c>
      <c r="F75" s="198">
        <f>IF(ISNUMBER(SEARCH('Карта учёта'!$B$14,Расходка[[#This Row],[Наименование расходного материала]])),MAX($F$1:F74)+1,0)</f>
        <v>0</v>
      </c>
      <c r="G75" s="198">
        <f>IF(ISNUMBER(SEARCH('Карта учёта'!$B$15,Расходка[[#This Row],[Наименование расходного материала]])),MAX($G$1:G74)+1,0)</f>
        <v>0</v>
      </c>
      <c r="H75" s="198">
        <f>IF(ISNUMBER(SEARCH('Карта учёта'!$B$16,Расходка[[#This Row],[Наименование расходного материала]])),MAX($H$1:H74)+1,0)</f>
        <v>0</v>
      </c>
      <c r="I75" s="198">
        <f>IF(ISNUMBER(SEARCH('Карта учёта'!$B$21,Расходка[[#This Row],[Наименование расходного материала]])),MAX($I$1:I74)+1,0)</f>
        <v>0</v>
      </c>
      <c r="J75" s="198">
        <f>IF(ISNUMBER(SEARCH('Карта учёта'!$B$19,Расходка[[#This Row],[Наименование расходного материала]])),MAX($J$1:J74)+1,0)</f>
        <v>0</v>
      </c>
      <c r="K75" s="198">
        <f>IF(ISNUMBER(SEARCH('Карта учёта'!$B$17,Расходка[[#This Row],[Наименование расходного материала]])),MAX($K$1:K74)+1,0)</f>
        <v>0</v>
      </c>
      <c r="L75" s="198">
        <f>IF(ISNUMBER(SEARCH('Карта учёта'!$B$18,Расходка[[#This Row],[Наименование расходного материала]])),MAX($L$1:L74)+1,0)</f>
        <v>0</v>
      </c>
      <c r="M75" s="198">
        <f>IF(ISNUMBER(SEARCH('Карта учёта'!$B$20,Расходка[[#This Row],[Наименование расходного материала]])),MAX($M$1:M74)+1,0)</f>
        <v>0</v>
      </c>
      <c r="N75" s="198">
        <f>IF(ISNUMBER(SEARCH('Карта учёта'!$B$22,Расходка[[#This Row],[Наименование расходного материала]])),MAX($N$1:N74)+1,0)</f>
        <v>0</v>
      </c>
      <c r="O75" s="198">
        <f>IF(ISNUMBER(SEARCH('Карта учёта'!$B$23,Расходка[[#This Row],[Наименование расходного материала]])),MAX($O$1:O74)+1,0)</f>
        <v>0</v>
      </c>
      <c r="P75" s="198">
        <f>IF(ISNUMBER(SEARCH('Карта учёта'!$B$24,Расходка[[#This Row],[Наименование расходного материала]])),MAX($P$1:P74)+1,0)</f>
        <v>0</v>
      </c>
      <c r="Q75" s="198">
        <f>IF(ISNUMBER(SEARCH('Карта учёта'!$B$25,Расходка[[#This Row],[Наименование расходного материала]])),MAX($Q$1:Q74)+1,0)</f>
        <v>0</v>
      </c>
      <c r="R75" s="199" t="str">
        <f>IFERROR(INDEX(Расходка[Наименование расходного материала],MATCH(Расходка[[#This Row],[№]],Поиск_расходки[Индекс1],0)),"")</f>
        <v/>
      </c>
      <c r="S75" s="199" t="str">
        <f>IFERROR(INDEX(Расходка[Наименование расходного материала],MATCH(Расходка[[#This Row],[№]],Поиск_расходки[Индекс2],0)),"")</f>
        <v/>
      </c>
      <c r="T75" s="199" t="str">
        <f>IFERROR(INDEX(Расходка[Наименование расходного материала],MATCH(Расходка[[#This Row],[№]],Поиск_расходки[Индекс3],0)),"")</f>
        <v/>
      </c>
      <c r="U75" s="199" t="str">
        <f>IFERROR(INDEX(Расходка[Наименование расходного материала],MATCH(Расходка[[#This Row],[№]],Поиск_расходки[Индекс4],0)),"")</f>
        <v/>
      </c>
      <c r="V75" s="199" t="str">
        <f>IFERROR(INDEX(Расходка[Наименование расходного материала],MATCH(Расходка[[#This Row],[№]],Поиск_расходки[Индекс5],0)),"")</f>
        <v/>
      </c>
      <c r="W75" s="199" t="str">
        <f>IFERROR(INDEX(Расходка[Наименование расходного материала],MATCH(Расходка[[#This Row],[№]],Поиск_расходки[Индекс6],0)),"")</f>
        <v/>
      </c>
      <c r="X75" s="199" t="str">
        <f>IFERROR(INDEX(Расходка[Наименование расходного материала],MATCH(Расходка[[#This Row],[№]],Поиск_расходки[Индекс7],0)),"")</f>
        <v/>
      </c>
      <c r="Y75" s="199" t="str">
        <f>IFERROR(INDEX(Расходка[Наименование расходного материала],MATCH(Расходка[[#This Row],[№]],Поиск_расходки[Индекс8],0)),"")</f>
        <v/>
      </c>
      <c r="Z75" s="199" t="str">
        <f>IFERROR(INDEX(Расходка[Наименование расходного материала],MATCH(Расходка[[#This Row],[№]],Поиск_расходки[Индекс9],0)),"")</f>
        <v/>
      </c>
      <c r="AA75" s="199" t="str">
        <f>IFERROR(INDEX(Расходка[Наименование расходного материала],MATCH(Расходка[[#This Row],[№]],Поиск_расходки[Индекс10],0)),"")</f>
        <v/>
      </c>
      <c r="AB75" s="199" t="str">
        <f>IFERROR(INDEX(Расходка[Наименование расходного материала],MATCH(Расходка[[#This Row],[№]],Поиск_расходки[Индекс11],0)),"")</f>
        <v/>
      </c>
      <c r="AC75" s="199" t="str">
        <f>IFERROR(INDEX(Расходка[Наименование расходного материала],MATCH(Расходка[[#This Row],[№]],Поиск_расходки[Индекс12],0)),"")</f>
        <v/>
      </c>
      <c r="AD75" s="199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467</v>
      </c>
    </row>
    <row r="76" spans="1:33">
      <c r="A76">
        <v>75</v>
      </c>
      <c r="E76" s="198">
        <f>IF(ISNUMBER(SEARCH('Карта учёта'!$B$13,Расходка[[#This Row],[Наименование расходного материала]])),MAX($E$1:E75)+1,0)</f>
        <v>0</v>
      </c>
      <c r="F76" s="198">
        <f>IF(ISNUMBER(SEARCH('Карта учёта'!$B$14,Расходка[[#This Row],[Наименование расходного материала]])),MAX($F$1:F75)+1,0)</f>
        <v>0</v>
      </c>
      <c r="G76" s="198">
        <f>IF(ISNUMBER(SEARCH('Карта учёта'!$B$15,Расходка[[#This Row],[Наименование расходного материала]])),MAX($G$1:G75)+1,0)</f>
        <v>0</v>
      </c>
      <c r="H76" s="198">
        <f>IF(ISNUMBER(SEARCH('Карта учёта'!$B$16,Расходка[[#This Row],[Наименование расходного материала]])),MAX($H$1:H75)+1,0)</f>
        <v>0</v>
      </c>
      <c r="I76" s="198">
        <f>IF(ISNUMBER(SEARCH('Карта учёта'!$B$21,Расходка[[#This Row],[Наименование расходного материала]])),MAX($I$1:I75)+1,0)</f>
        <v>0</v>
      </c>
      <c r="J76" s="198">
        <f>IF(ISNUMBER(SEARCH('Карта учёта'!$B$19,Расходка[[#This Row],[Наименование расходного материала]])),MAX($J$1:J75)+1,0)</f>
        <v>0</v>
      </c>
      <c r="K76" s="198">
        <f>IF(ISNUMBER(SEARCH('Карта учёта'!$B$17,Расходка[[#This Row],[Наименование расходного материала]])),MAX($K$1:K75)+1,0)</f>
        <v>0</v>
      </c>
      <c r="L76" s="198">
        <f>IF(ISNUMBER(SEARCH('Карта учёта'!$B$18,Расходка[[#This Row],[Наименование расходного материала]])),MAX($L$1:L75)+1,0)</f>
        <v>0</v>
      </c>
      <c r="M76" s="198">
        <f>IF(ISNUMBER(SEARCH('Карта учёта'!$B$20,Расходка[[#This Row],[Наименование расходного материала]])),MAX($M$1:M75)+1,0)</f>
        <v>0</v>
      </c>
      <c r="N76" s="198">
        <f>IF(ISNUMBER(SEARCH('Карта учёта'!$B$22,Расходка[[#This Row],[Наименование расходного материала]])),MAX($N$1:N75)+1,0)</f>
        <v>0</v>
      </c>
      <c r="O76" s="198">
        <f>IF(ISNUMBER(SEARCH('Карта учёта'!$B$23,Расходка[[#This Row],[Наименование расходного материала]])),MAX($O$1:O75)+1,0)</f>
        <v>0</v>
      </c>
      <c r="P76" s="198">
        <f>IF(ISNUMBER(SEARCH('Карта учёта'!$B$24,Расходка[[#This Row],[Наименование расходного материала]])),MAX($P$1:P75)+1,0)</f>
        <v>0</v>
      </c>
      <c r="Q76" s="198">
        <f>IF(ISNUMBER(SEARCH('Карта учёта'!$B$25,Расходка[[#This Row],[Наименование расходного материала]])),MAX($Q$1:Q75)+1,0)</f>
        <v>0</v>
      </c>
      <c r="R76" s="199" t="str">
        <f>IFERROR(INDEX(Расходка[Наименование расходного материала],MATCH(Расходка[[#This Row],[№]],Поиск_расходки[Индекс1],0)),"")</f>
        <v/>
      </c>
      <c r="S76" s="199" t="str">
        <f>IFERROR(INDEX(Расходка[Наименование расходного материала],MATCH(Расходка[[#This Row],[№]],Поиск_расходки[Индекс2],0)),"")</f>
        <v/>
      </c>
      <c r="T76" s="199" t="str">
        <f>IFERROR(INDEX(Расходка[Наименование расходного материала],MATCH(Расходка[[#This Row],[№]],Поиск_расходки[Индекс3],0)),"")</f>
        <v/>
      </c>
      <c r="U76" s="199" t="str">
        <f>IFERROR(INDEX(Расходка[Наименование расходного материала],MATCH(Расходка[[#This Row],[№]],Поиск_расходки[Индекс4],0)),"")</f>
        <v/>
      </c>
      <c r="V76" s="199" t="str">
        <f>IFERROR(INDEX(Расходка[Наименование расходного материала],MATCH(Расходка[[#This Row],[№]],Поиск_расходки[Индекс5],0)),"")</f>
        <v/>
      </c>
      <c r="W76" s="199" t="str">
        <f>IFERROR(INDEX(Расходка[Наименование расходного материала],MATCH(Расходка[[#This Row],[№]],Поиск_расходки[Индекс6],0)),"")</f>
        <v/>
      </c>
      <c r="X76" s="199" t="str">
        <f>IFERROR(INDEX(Расходка[Наименование расходного материала],MATCH(Расходка[[#This Row],[№]],Поиск_расходки[Индекс7],0)),"")</f>
        <v/>
      </c>
      <c r="Y76" s="199" t="str">
        <f>IFERROR(INDEX(Расходка[Наименование расходного материала],MATCH(Расходка[[#This Row],[№]],Поиск_расходки[Индекс8],0)),"")</f>
        <v/>
      </c>
      <c r="Z76" s="199" t="str">
        <f>IFERROR(INDEX(Расходка[Наименование расходного материала],MATCH(Расходка[[#This Row],[№]],Поиск_расходки[Индекс9],0)),"")</f>
        <v/>
      </c>
      <c r="AA76" s="199" t="str">
        <f>IFERROR(INDEX(Расходка[Наименование расходного материала],MATCH(Расходка[[#This Row],[№]],Поиск_расходки[Индекс10],0)),"")</f>
        <v/>
      </c>
      <c r="AB76" s="199" t="str">
        <f>IFERROR(INDEX(Расходка[Наименование расходного материала],MATCH(Расходка[[#This Row],[№]],Поиск_расходки[Индекс11],0)),"")</f>
        <v/>
      </c>
      <c r="AC76" s="199" t="str">
        <f>IFERROR(INDEX(Расходка[Наименование расходного материала],MATCH(Расходка[[#This Row],[№]],Поиск_расходки[Индекс12],0)),"")</f>
        <v/>
      </c>
      <c r="AD76" s="199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468</v>
      </c>
    </row>
    <row r="77" spans="1:33">
      <c r="E77" s="198">
        <f>IF(ISNUMBER(SEARCH('Карта учёта'!$B$13,Расходка[[#This Row],[Наименование расходного материала]])),MAX($E$1:E76)+1,0)</f>
        <v>0</v>
      </c>
      <c r="F77" s="198">
        <f>IF(ISNUMBER(SEARCH('Карта учёта'!$B$14,Расходка[[#This Row],[Наименование расходного материала]])),MAX($F$1:F76)+1,0)</f>
        <v>0</v>
      </c>
      <c r="G77" s="198">
        <f>IF(ISNUMBER(SEARCH('Карта учёта'!$B$15,Расходка[[#This Row],[Наименование расходного материала]])),MAX($G$1:G76)+1,0)</f>
        <v>0</v>
      </c>
      <c r="H77" s="198">
        <f>IF(ISNUMBER(SEARCH('Карта учёта'!$B$16,Расходка[[#This Row],[Наименование расходного материала]])),MAX($H$1:H76)+1,0)</f>
        <v>0</v>
      </c>
      <c r="I77" s="198">
        <f>IF(ISNUMBER(SEARCH('Карта учёта'!$B$21,Расходка[[#This Row],[Наименование расходного материала]])),MAX($I$1:I76)+1,0)</f>
        <v>0</v>
      </c>
      <c r="J77" s="198">
        <f>IF(ISNUMBER(SEARCH('Карта учёта'!$B$19,Расходка[[#This Row],[Наименование расходного материала]])),MAX($J$1:J76)+1,0)</f>
        <v>0</v>
      </c>
      <c r="K77" s="198">
        <f>IF(ISNUMBER(SEARCH('Карта учёта'!$B$17,Расходка[[#This Row],[Наименование расходного материала]])),MAX($K$1:K76)+1,0)</f>
        <v>0</v>
      </c>
      <c r="L77" s="198">
        <f>IF(ISNUMBER(SEARCH('Карта учёта'!$B$18,Расходка[[#This Row],[Наименование расходного материала]])),MAX($L$1:L76)+1,0)</f>
        <v>0</v>
      </c>
      <c r="M77" s="198">
        <f>IF(ISNUMBER(SEARCH('Карта учёта'!$B$20,Расходка[[#This Row],[Наименование расходного материала]])),MAX($M$1:M76)+1,0)</f>
        <v>0</v>
      </c>
      <c r="N77" s="198">
        <f>IF(ISNUMBER(SEARCH('Карта учёта'!$B$22,Расходка[[#This Row],[Наименование расходного материала]])),MAX($N$1:N76)+1,0)</f>
        <v>0</v>
      </c>
      <c r="O77" s="198">
        <f>IF(ISNUMBER(SEARCH('Карта учёта'!$B$23,Расходка[[#This Row],[Наименование расходного материала]])),MAX($O$1:O76)+1,0)</f>
        <v>0</v>
      </c>
      <c r="P77" s="198">
        <f>IF(ISNUMBER(SEARCH('Карта учёта'!$B$24,Расходка[[#This Row],[Наименование расходного материала]])),MAX($P$1:P76)+1,0)</f>
        <v>0</v>
      </c>
      <c r="Q77" s="198">
        <f>IF(ISNUMBER(SEARCH('Карта учёта'!$B$25,Расходка[[#This Row],[Наименование расходного материала]])),MAX($Q$1:Q76)+1,0)</f>
        <v>0</v>
      </c>
      <c r="R77" s="199" t="str">
        <f>IFERROR(INDEX(Расходка[Наименование расходного материала],MATCH(Расходка[[#This Row],[№]],Поиск_расходки[Индекс1],0)),"")</f>
        <v/>
      </c>
      <c r="S77" s="199" t="str">
        <f>IFERROR(INDEX(Расходка[Наименование расходного материала],MATCH(Расходка[[#This Row],[№]],Поиск_расходки[Индекс2],0)),"")</f>
        <v/>
      </c>
      <c r="T77" s="199" t="str">
        <f>IFERROR(INDEX(Расходка[Наименование расходного материала],MATCH(Расходка[[#This Row],[№]],Поиск_расходки[Индекс3],0)),"")</f>
        <v/>
      </c>
      <c r="U77" s="199" t="str">
        <f>IFERROR(INDEX(Расходка[Наименование расходного материала],MATCH(Расходка[[#This Row],[№]],Поиск_расходки[Индекс4],0)),"")</f>
        <v/>
      </c>
      <c r="V77" s="199" t="str">
        <f>IFERROR(INDEX(Расходка[Наименование расходного материала],MATCH(Расходка[[#This Row],[№]],Поиск_расходки[Индекс5],0)),"")</f>
        <v/>
      </c>
      <c r="W77" s="199" t="str">
        <f>IFERROR(INDEX(Расходка[Наименование расходного материала],MATCH(Расходка[[#This Row],[№]],Поиск_расходки[Индекс6],0)),"")</f>
        <v/>
      </c>
      <c r="X77" s="199" t="str">
        <f>IFERROR(INDEX(Расходка[Наименование расходного материала],MATCH(Расходка[[#This Row],[№]],Поиск_расходки[Индекс7],0)),"")</f>
        <v/>
      </c>
      <c r="Y77" s="199" t="str">
        <f>IFERROR(INDEX(Расходка[Наименование расходного материала],MATCH(Расходка[[#This Row],[№]],Поиск_расходки[Индекс8],0)),"")</f>
        <v/>
      </c>
      <c r="Z77" s="199" t="str">
        <f>IFERROR(INDEX(Расходка[Наименование расходного материала],MATCH(Расходка[[#This Row],[№]],Поиск_расходки[Индекс9],0)),"")</f>
        <v/>
      </c>
      <c r="AA77" s="199" t="str">
        <f>IFERROR(INDEX(Расходка[Наименование расходного материала],MATCH(Расходка[[#This Row],[№]],Поиск_расходки[Индекс10],0)),"")</f>
        <v/>
      </c>
      <c r="AB77" s="199" t="str">
        <f>IFERROR(INDEX(Расходка[Наименование расходного материала],MATCH(Расходка[[#This Row],[№]],Поиск_расходки[Индекс11],0)),"")</f>
        <v/>
      </c>
      <c r="AC77" s="199" t="str">
        <f>IFERROR(INDEX(Расходка[Наименование расходного материала],MATCH(Расходка[[#This Row],[№]],Поиск_расходки[Индекс12],0)),"")</f>
        <v/>
      </c>
      <c r="AD77" s="199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469</v>
      </c>
    </row>
    <row r="78" spans="1:33">
      <c r="E78" s="198">
        <f>IF(ISNUMBER(SEARCH('Карта учёта'!$B$13,Расходка[[#This Row],[Наименование расходного материала]])),MAX($E$1:E77)+1,0)</f>
        <v>0</v>
      </c>
      <c r="F78" s="198">
        <f>IF(ISNUMBER(SEARCH('Карта учёта'!$B$14,Расходка[[#This Row],[Наименование расходного материала]])),MAX($F$1:F77)+1,0)</f>
        <v>0</v>
      </c>
      <c r="G78" s="198">
        <f>IF(ISNUMBER(SEARCH('Карта учёта'!$B$15,Расходка[[#This Row],[Наименование расходного материала]])),MAX($G$1:G77)+1,0)</f>
        <v>0</v>
      </c>
      <c r="H78" s="198">
        <f>IF(ISNUMBER(SEARCH('Карта учёта'!$B$16,Расходка[[#This Row],[Наименование расходного материала]])),MAX($H$1:H77)+1,0)</f>
        <v>0</v>
      </c>
      <c r="I78" s="198">
        <f>IF(ISNUMBER(SEARCH('Карта учёта'!$B$21,Расходка[[#This Row],[Наименование расходного материала]])),MAX($I$1:I77)+1,0)</f>
        <v>0</v>
      </c>
      <c r="J78" s="198">
        <f>IF(ISNUMBER(SEARCH('Карта учёта'!$B$19,Расходка[[#This Row],[Наименование расходного материала]])),MAX($J$1:J77)+1,0)</f>
        <v>0</v>
      </c>
      <c r="K78" s="198">
        <f>IF(ISNUMBER(SEARCH('Карта учёта'!$B$17,Расходка[[#This Row],[Наименование расходного материала]])),MAX($K$1:K77)+1,0)</f>
        <v>0</v>
      </c>
      <c r="L78" s="198">
        <f>IF(ISNUMBER(SEARCH('Карта учёта'!$B$18,Расходка[[#This Row],[Наименование расходного материала]])),MAX($L$1:L77)+1,0)</f>
        <v>0</v>
      </c>
      <c r="M78" s="198">
        <f>IF(ISNUMBER(SEARCH('Карта учёта'!$B$20,Расходка[[#This Row],[Наименование расходного материала]])),MAX($M$1:M77)+1,0)</f>
        <v>0</v>
      </c>
      <c r="N78" s="198">
        <f>IF(ISNUMBER(SEARCH('Карта учёта'!$B$22,Расходка[[#This Row],[Наименование расходного материала]])),MAX($N$1:N77)+1,0)</f>
        <v>0</v>
      </c>
      <c r="O78" s="198">
        <f>IF(ISNUMBER(SEARCH('Карта учёта'!$B$23,Расходка[[#This Row],[Наименование расходного материала]])),MAX($O$1:O77)+1,0)</f>
        <v>0</v>
      </c>
      <c r="P78" s="198">
        <f>IF(ISNUMBER(SEARCH('Карта учёта'!$B$24,Расходка[[#This Row],[Наименование расходного материала]])),MAX($P$1:P77)+1,0)</f>
        <v>0</v>
      </c>
      <c r="Q78" s="198">
        <f>IF(ISNUMBER(SEARCH('Карта учёта'!$B$25,Расходка[[#This Row],[Наименование расходного материала]])),MAX($Q$1:Q77)+1,0)</f>
        <v>0</v>
      </c>
      <c r="R78" s="199" t="str">
        <f>IFERROR(INDEX(Расходка[Наименование расходного материала],MATCH(Расходка[[#This Row],[№]],Поиск_расходки[Индекс1],0)),"")</f>
        <v/>
      </c>
      <c r="S78" s="199" t="str">
        <f>IFERROR(INDEX(Расходка[Наименование расходного материала],MATCH(Расходка[[#This Row],[№]],Поиск_расходки[Индекс2],0)),"")</f>
        <v/>
      </c>
      <c r="T78" s="199" t="str">
        <f>IFERROR(INDEX(Расходка[Наименование расходного материала],MATCH(Расходка[[#This Row],[№]],Поиск_расходки[Индекс3],0)),"")</f>
        <v/>
      </c>
      <c r="U78" s="199" t="str">
        <f>IFERROR(INDEX(Расходка[Наименование расходного материала],MATCH(Расходка[[#This Row],[№]],Поиск_расходки[Индекс4],0)),"")</f>
        <v/>
      </c>
      <c r="V78" s="199" t="str">
        <f>IFERROR(INDEX(Расходка[Наименование расходного материала],MATCH(Расходка[[#This Row],[№]],Поиск_расходки[Индекс5],0)),"")</f>
        <v/>
      </c>
      <c r="W78" s="199" t="str">
        <f>IFERROR(INDEX(Расходка[Наименование расходного материала],MATCH(Расходка[[#This Row],[№]],Поиск_расходки[Индекс6],0)),"")</f>
        <v/>
      </c>
      <c r="X78" s="199" t="str">
        <f>IFERROR(INDEX(Расходка[Наименование расходного материала],MATCH(Расходка[[#This Row],[№]],Поиск_расходки[Индекс7],0)),"")</f>
        <v/>
      </c>
      <c r="Y78" s="199" t="str">
        <f>IFERROR(INDEX(Расходка[Наименование расходного материала],MATCH(Расходка[[#This Row],[№]],Поиск_расходки[Индекс8],0)),"")</f>
        <v/>
      </c>
      <c r="Z78" s="199" t="str">
        <f>IFERROR(INDEX(Расходка[Наименование расходного материала],MATCH(Расходка[[#This Row],[№]],Поиск_расходки[Индекс9],0)),"")</f>
        <v/>
      </c>
      <c r="AA78" s="199" t="str">
        <f>IFERROR(INDEX(Расходка[Наименование расходного материала],MATCH(Расходка[[#This Row],[№]],Поиск_расходки[Индекс10],0)),"")</f>
        <v/>
      </c>
      <c r="AB78" s="199" t="str">
        <f>IFERROR(INDEX(Расходка[Наименование расходного материала],MATCH(Расходка[[#This Row],[№]],Поиск_расходки[Индекс11],0)),"")</f>
        <v/>
      </c>
      <c r="AC78" s="199" t="str">
        <f>IFERROR(INDEX(Расходка[Наименование расходного материала],MATCH(Расходка[[#This Row],[№]],Поиск_расходки[Индекс12],0)),"")</f>
        <v/>
      </c>
      <c r="AD78" s="199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E79" s="198">
        <f>IF(ISNUMBER(SEARCH('Карта учёта'!$B$13,Расходка[[#This Row],[Наименование расходного материала]])),MAX($E$1:E78)+1,0)</f>
        <v>0</v>
      </c>
      <c r="F79" s="198">
        <f>IF(ISNUMBER(SEARCH('Карта учёта'!$B$14,Расходка[[#This Row],[Наименование расходного материала]])),MAX($F$1:F78)+1,0)</f>
        <v>0</v>
      </c>
      <c r="G79" s="198">
        <f>IF(ISNUMBER(SEARCH('Карта учёта'!$B$15,Расходка[[#This Row],[Наименование расходного материала]])),MAX($G$1:G78)+1,0)</f>
        <v>0</v>
      </c>
      <c r="H79" s="198">
        <f>IF(ISNUMBER(SEARCH('Карта учёта'!$B$16,Расходка[[#This Row],[Наименование расходного материала]])),MAX($H$1:H78)+1,0)</f>
        <v>0</v>
      </c>
      <c r="I79" s="198">
        <f>IF(ISNUMBER(SEARCH('Карта учёта'!$B$21,Расходка[[#This Row],[Наименование расходного материала]])),MAX($I$1:I78)+1,0)</f>
        <v>0</v>
      </c>
      <c r="J79" s="198">
        <f>IF(ISNUMBER(SEARCH('Карта учёта'!$B$19,Расходка[[#This Row],[Наименование расходного материала]])),MAX($J$1:J78)+1,0)</f>
        <v>0</v>
      </c>
      <c r="K79" s="198">
        <f>IF(ISNUMBER(SEARCH('Карта учёта'!$B$17,Расходка[[#This Row],[Наименование расходного материала]])),MAX($K$1:K78)+1,0)</f>
        <v>0</v>
      </c>
      <c r="L79" s="198">
        <f>IF(ISNUMBER(SEARCH('Карта учёта'!$B$18,Расходка[[#This Row],[Наименование расходного материала]])),MAX($L$1:L78)+1,0)</f>
        <v>0</v>
      </c>
      <c r="M79" s="198">
        <f>IF(ISNUMBER(SEARCH('Карта учёта'!$B$20,Расходка[[#This Row],[Наименование расходного материала]])),MAX($M$1:M78)+1,0)</f>
        <v>0</v>
      </c>
      <c r="N79" s="198">
        <f>IF(ISNUMBER(SEARCH('Карта учёта'!$B$22,Расходка[[#This Row],[Наименование расходного материала]])),MAX($N$1:N78)+1,0)</f>
        <v>0</v>
      </c>
      <c r="O79" s="198">
        <f>IF(ISNUMBER(SEARCH('Карта учёта'!$B$23,Расходка[[#This Row],[Наименование расходного материала]])),MAX($O$1:O78)+1,0)</f>
        <v>0</v>
      </c>
      <c r="P79" s="198">
        <f>IF(ISNUMBER(SEARCH('Карта учёта'!$B$24,Расходка[[#This Row],[Наименование расходного материала]])),MAX($P$1:P78)+1,0)</f>
        <v>0</v>
      </c>
      <c r="Q79" s="198">
        <f>IF(ISNUMBER(SEARCH('Карта учёта'!$B$25,Расходка[[#This Row],[Наименование расходного материала]])),MAX($Q$1:Q78)+1,0)</f>
        <v>0</v>
      </c>
      <c r="R79" s="199" t="str">
        <f>IFERROR(INDEX(Расходка[Наименование расходного материала],MATCH(Расходка[[#This Row],[№]],Поиск_расходки[Индекс1],0)),"")</f>
        <v/>
      </c>
      <c r="S79" s="199" t="str">
        <f>IFERROR(INDEX(Расходка[Наименование расходного материала],MATCH(Расходка[[#This Row],[№]],Поиск_расходки[Индекс2],0)),"")</f>
        <v/>
      </c>
      <c r="T79" s="199" t="str">
        <f>IFERROR(INDEX(Расходка[Наименование расходного материала],MATCH(Расходка[[#This Row],[№]],Поиск_расходки[Индекс3],0)),"")</f>
        <v/>
      </c>
      <c r="U79" s="199" t="str">
        <f>IFERROR(INDEX(Расходка[Наименование расходного материала],MATCH(Расходка[[#This Row],[№]],Поиск_расходки[Индекс4],0)),"")</f>
        <v/>
      </c>
      <c r="V79" s="199" t="str">
        <f>IFERROR(INDEX(Расходка[Наименование расходного материала],MATCH(Расходка[[#This Row],[№]],Поиск_расходки[Индекс5],0)),"")</f>
        <v/>
      </c>
      <c r="W79" s="199" t="str">
        <f>IFERROR(INDEX(Расходка[Наименование расходного материала],MATCH(Расходка[[#This Row],[№]],Поиск_расходки[Индекс6],0)),"")</f>
        <v/>
      </c>
      <c r="X79" s="199" t="str">
        <f>IFERROR(INDEX(Расходка[Наименование расходного материала],MATCH(Расходка[[#This Row],[№]],Поиск_расходки[Индекс7],0)),"")</f>
        <v/>
      </c>
      <c r="Y79" s="199" t="str">
        <f>IFERROR(INDEX(Расходка[Наименование расходного материала],MATCH(Расходка[[#This Row],[№]],Поиск_расходки[Индекс8],0)),"")</f>
        <v/>
      </c>
      <c r="Z79" s="199" t="str">
        <f>IFERROR(INDEX(Расходка[Наименование расходного материала],MATCH(Расходка[[#This Row],[№]],Поиск_расходки[Индекс9],0)),"")</f>
        <v/>
      </c>
      <c r="AA79" s="199" t="str">
        <f>IFERROR(INDEX(Расходка[Наименование расходного материала],MATCH(Расходка[[#This Row],[№]],Поиск_расходки[Индекс10],0)),"")</f>
        <v/>
      </c>
      <c r="AB79" s="199" t="str">
        <f>IFERROR(INDEX(Расходка[Наименование расходного материала],MATCH(Расходка[[#This Row],[№]],Поиск_расходки[Индекс11],0)),"")</f>
        <v/>
      </c>
      <c r="AC79" s="199" t="str">
        <f>IFERROR(INDEX(Расходка[Наименование расходного материала],MATCH(Расходка[[#This Row],[№]],Поиск_расходки[Индекс12],0)),"")</f>
        <v/>
      </c>
      <c r="AD79" s="199" t="str">
        <f>IFERROR(INDEX(Расходка[Наименование расходного материала],MATCH(Расходка[[#This Row],[№]],Поиск_расходки[Индекс13],0)),"")</f>
        <v/>
      </c>
      <c r="AF79" s="4" t="s">
        <v>6</v>
      </c>
      <c r="AG79" s="4" t="s">
        <v>471</v>
      </c>
    </row>
    <row r="80" spans="1:33">
      <c r="E80" s="198">
        <f>IF(ISNUMBER(SEARCH('Карта учёта'!$B$13,Расходка[[#This Row],[Наименование расходного материала]])),MAX($E$1:E79)+1,0)</f>
        <v>0</v>
      </c>
      <c r="F80" s="198">
        <f>IF(ISNUMBER(SEARCH('Карта учёта'!$B$14,Расходка[[#This Row],[Наименование расходного материала]])),MAX($F$1:F79)+1,0)</f>
        <v>0</v>
      </c>
      <c r="G80" s="198">
        <f>IF(ISNUMBER(SEARCH('Карта учёта'!$B$15,Расходка[[#This Row],[Наименование расходного материала]])),MAX($G$1:G79)+1,0)</f>
        <v>0</v>
      </c>
      <c r="H80" s="198">
        <f>IF(ISNUMBER(SEARCH('Карта учёта'!$B$16,Расходка[[#This Row],[Наименование расходного материала]])),MAX($H$1:H79)+1,0)</f>
        <v>0</v>
      </c>
      <c r="I80" s="198">
        <f>IF(ISNUMBER(SEARCH('Карта учёта'!$B$21,Расходка[[#This Row],[Наименование расходного материала]])),MAX($I$1:I79)+1,0)</f>
        <v>0</v>
      </c>
      <c r="J80" s="198">
        <f>IF(ISNUMBER(SEARCH('Карта учёта'!$B$19,Расходка[[#This Row],[Наименование расходного материала]])),MAX($J$1:J79)+1,0)</f>
        <v>0</v>
      </c>
      <c r="K80" s="198">
        <f>IF(ISNUMBER(SEARCH('Карта учёта'!$B$17,Расходка[[#This Row],[Наименование расходного материала]])),MAX($K$1:K79)+1,0)</f>
        <v>0</v>
      </c>
      <c r="L80" s="198">
        <f>IF(ISNUMBER(SEARCH('Карта учёта'!$B$18,Расходка[[#This Row],[Наименование расходного материала]])),MAX($L$1:L79)+1,0)</f>
        <v>0</v>
      </c>
      <c r="M80" s="198">
        <f>IF(ISNUMBER(SEARCH('Карта учёта'!$B$20,Расходка[[#This Row],[Наименование расходного материала]])),MAX($M$1:M79)+1,0)</f>
        <v>0</v>
      </c>
      <c r="N80" s="198">
        <f>IF(ISNUMBER(SEARCH('Карта учёта'!$B$22,Расходка[[#This Row],[Наименование расходного материала]])),MAX($N$1:N79)+1,0)</f>
        <v>0</v>
      </c>
      <c r="O80" s="198">
        <f>IF(ISNUMBER(SEARCH('Карта учёта'!$B$23,Расходка[[#This Row],[Наименование расходного материала]])),MAX($O$1:O79)+1,0)</f>
        <v>0</v>
      </c>
      <c r="P80" s="198">
        <f>IF(ISNUMBER(SEARCH('Карта учёта'!$B$24,Расходка[[#This Row],[Наименование расходного материала]])),MAX($P$1:P79)+1,0)</f>
        <v>0</v>
      </c>
      <c r="Q80" s="198">
        <f>IF(ISNUMBER(SEARCH('Карта учёта'!$B$25,Расходка[[#This Row],[Наименование расходного материала]])),MAX($Q$1:Q79)+1,0)</f>
        <v>0</v>
      </c>
      <c r="R80" s="199" t="str">
        <f>IFERROR(INDEX(Расходка[Наименование расходного материала],MATCH(Расходка[[#This Row],[№]],Поиск_расходки[Индекс1],0)),"")</f>
        <v/>
      </c>
      <c r="S80" s="199" t="str">
        <f>IFERROR(INDEX(Расходка[Наименование расходного материала],MATCH(Расходка[[#This Row],[№]],Поиск_расходки[Индекс2],0)),"")</f>
        <v/>
      </c>
      <c r="T80" s="199" t="str">
        <f>IFERROR(INDEX(Расходка[Наименование расходного материала],MATCH(Расходка[[#This Row],[№]],Поиск_расходки[Индекс3],0)),"")</f>
        <v/>
      </c>
      <c r="U80" s="199" t="str">
        <f>IFERROR(INDEX(Расходка[Наименование расходного материала],MATCH(Расходка[[#This Row],[№]],Поиск_расходки[Индекс4],0)),"")</f>
        <v/>
      </c>
      <c r="V80" s="199" t="str">
        <f>IFERROR(INDEX(Расходка[Наименование расходного материала],MATCH(Расходка[[#This Row],[№]],Поиск_расходки[Индекс5],0)),"")</f>
        <v/>
      </c>
      <c r="W80" s="199" t="str">
        <f>IFERROR(INDEX(Расходка[Наименование расходного материала],MATCH(Расходка[[#This Row],[№]],Поиск_расходки[Индекс6],0)),"")</f>
        <v/>
      </c>
      <c r="X80" s="199" t="str">
        <f>IFERROR(INDEX(Расходка[Наименование расходного материала],MATCH(Расходка[[#This Row],[№]],Поиск_расходки[Индекс7],0)),"")</f>
        <v/>
      </c>
      <c r="Y80" s="199" t="str">
        <f>IFERROR(INDEX(Расходка[Наименование расходного материала],MATCH(Расходка[[#This Row],[№]],Поиск_расходки[Индекс8],0)),"")</f>
        <v/>
      </c>
      <c r="Z80" s="199" t="str">
        <f>IFERROR(INDEX(Расходка[Наименование расходного материала],MATCH(Расходка[[#This Row],[№]],Поиск_расходки[Индекс9],0)),"")</f>
        <v/>
      </c>
      <c r="AA80" s="199" t="str">
        <f>IFERROR(INDEX(Расходка[Наименование расходного материала],MATCH(Расходка[[#This Row],[№]],Поиск_расходки[Индекс10],0)),"")</f>
        <v/>
      </c>
      <c r="AB80" s="199" t="str">
        <f>IFERROR(INDEX(Расходка[Наименование расходного материала],MATCH(Расходка[[#This Row],[№]],Поиск_расходки[Индекс11],0)),"")</f>
        <v/>
      </c>
      <c r="AC80" s="199" t="str">
        <f>IFERROR(INDEX(Расходка[Наименование расходного материала],MATCH(Расходка[[#This Row],[№]],Поиск_расходки[Индекс12],0)),"")</f>
        <v/>
      </c>
      <c r="AD80" s="199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472</v>
      </c>
    </row>
    <row r="81" spans="5:33">
      <c r="E81" s="198">
        <f>IF(ISNUMBER(SEARCH('Карта учёта'!$B$13,Расходка[[#This Row],[Наименование расходного материала]])),MAX($E$1:E80)+1,0)</f>
        <v>0</v>
      </c>
      <c r="F81" s="198">
        <f>IF(ISNUMBER(SEARCH('Карта учёта'!$B$14,Расходка[[#This Row],[Наименование расходного материала]])),MAX($F$1:F80)+1,0)</f>
        <v>0</v>
      </c>
      <c r="G81" s="198">
        <f>IF(ISNUMBER(SEARCH('Карта учёта'!$B$15,Расходка[[#This Row],[Наименование расходного материала]])),MAX($G$1:G80)+1,0)</f>
        <v>0</v>
      </c>
      <c r="H81" s="198">
        <f>IF(ISNUMBER(SEARCH('Карта учёта'!$B$16,Расходка[[#This Row],[Наименование расходного материала]])),MAX($H$1:H80)+1,0)</f>
        <v>0</v>
      </c>
      <c r="I81" s="198">
        <f>IF(ISNUMBER(SEARCH('Карта учёта'!$B$21,Расходка[[#This Row],[Наименование расходного материала]])),MAX($I$1:I80)+1,0)</f>
        <v>0</v>
      </c>
      <c r="J81" s="198">
        <f>IF(ISNUMBER(SEARCH('Карта учёта'!$B$19,Расходка[[#This Row],[Наименование расходного материала]])),MAX($J$1:J80)+1,0)</f>
        <v>0</v>
      </c>
      <c r="K81" s="198">
        <f>IF(ISNUMBER(SEARCH('Карта учёта'!$B$17,Расходка[[#This Row],[Наименование расходного материала]])),MAX($K$1:K80)+1,0)</f>
        <v>0</v>
      </c>
      <c r="L81" s="198">
        <f>IF(ISNUMBER(SEARCH('Карта учёта'!$B$18,Расходка[[#This Row],[Наименование расходного материала]])),MAX($L$1:L80)+1,0)</f>
        <v>0</v>
      </c>
      <c r="M81" s="198">
        <f>IF(ISNUMBER(SEARCH('Карта учёта'!$B$20,Расходка[[#This Row],[Наименование расходного материала]])),MAX($M$1:M80)+1,0)</f>
        <v>0</v>
      </c>
      <c r="N81" s="198">
        <f>IF(ISNUMBER(SEARCH('Карта учёта'!$B$22,Расходка[[#This Row],[Наименование расходного материала]])),MAX($N$1:N80)+1,0)</f>
        <v>0</v>
      </c>
      <c r="O81" s="198">
        <f>IF(ISNUMBER(SEARCH('Карта учёта'!$B$23,Расходка[[#This Row],[Наименование расходного материала]])),MAX($O$1:O80)+1,0)</f>
        <v>0</v>
      </c>
      <c r="P81" s="198">
        <f>IF(ISNUMBER(SEARCH('Карта учёта'!$B$24,Расходка[[#This Row],[Наименование расходного материала]])),MAX($P$1:P80)+1,0)</f>
        <v>0</v>
      </c>
      <c r="Q81" s="198">
        <f>IF(ISNUMBER(SEARCH('Карта учёта'!$B$25,Расходка[[#This Row],[Наименование расходного материала]])),MAX($Q$1:Q80)+1,0)</f>
        <v>0</v>
      </c>
      <c r="R81" s="199" t="str">
        <f>IFERROR(INDEX(Расходка[Наименование расходного материала],MATCH(Расходка[[#This Row],[№]],Поиск_расходки[Индекс1],0)),"")</f>
        <v/>
      </c>
      <c r="S81" s="199" t="str">
        <f>IFERROR(INDEX(Расходка[Наименование расходного материала],MATCH(Расходка[[#This Row],[№]],Поиск_расходки[Индекс2],0)),"")</f>
        <v/>
      </c>
      <c r="T81" s="199" t="str">
        <f>IFERROR(INDEX(Расходка[Наименование расходного материала],MATCH(Расходка[[#This Row],[№]],Поиск_расходки[Индекс3],0)),"")</f>
        <v/>
      </c>
      <c r="U81" s="199" t="str">
        <f>IFERROR(INDEX(Расходка[Наименование расходного материала],MATCH(Расходка[[#This Row],[№]],Поиск_расходки[Индекс4],0)),"")</f>
        <v/>
      </c>
      <c r="V81" s="199" t="str">
        <f>IFERROR(INDEX(Расходка[Наименование расходного материала],MATCH(Расходка[[#This Row],[№]],Поиск_расходки[Индекс5],0)),"")</f>
        <v/>
      </c>
      <c r="W81" s="199" t="str">
        <f>IFERROR(INDEX(Расходка[Наименование расходного материала],MATCH(Расходка[[#This Row],[№]],Поиск_расходки[Индекс6],0)),"")</f>
        <v/>
      </c>
      <c r="X81" s="199" t="str">
        <f>IFERROR(INDEX(Расходка[Наименование расходного материала],MATCH(Расходка[[#This Row],[№]],Поиск_расходки[Индекс7],0)),"")</f>
        <v/>
      </c>
      <c r="Y81" s="199" t="str">
        <f>IFERROR(INDEX(Расходка[Наименование расходного материала],MATCH(Расходка[[#This Row],[№]],Поиск_расходки[Индекс8],0)),"")</f>
        <v/>
      </c>
      <c r="Z81" s="199" t="str">
        <f>IFERROR(INDEX(Расходка[Наименование расходного материала],MATCH(Расходка[[#This Row],[№]],Поиск_расходки[Индекс9],0)),"")</f>
        <v/>
      </c>
      <c r="AA81" s="199" t="str">
        <f>IFERROR(INDEX(Расходка[Наименование расходного материала],MATCH(Расходка[[#This Row],[№]],Поиск_расходки[Индекс10],0)),"")</f>
        <v/>
      </c>
      <c r="AB81" s="199" t="str">
        <f>IFERROR(INDEX(Расходка[Наименование расходного материала],MATCH(Расходка[[#This Row],[№]],Поиск_расходки[Индекс11],0)),"")</f>
        <v/>
      </c>
      <c r="AC81" s="199" t="str">
        <f>IFERROR(INDEX(Расходка[Наименование расходного материала],MATCH(Расходка[[#This Row],[№]],Поиск_расходки[Индекс12],0)),"")</f>
        <v/>
      </c>
      <c r="AD81" s="199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473</v>
      </c>
    </row>
    <row r="82" spans="5:33">
      <c r="E82" s="198">
        <f>IF(ISNUMBER(SEARCH('Карта учёта'!$B$13,Расходка[[#This Row],[Наименование расходного материала]])),MAX($E$1:E81)+1,0)</f>
        <v>0</v>
      </c>
      <c r="F82" s="198">
        <f>IF(ISNUMBER(SEARCH('Карта учёта'!$B$14,Расходка[[#This Row],[Наименование расходного материала]])),MAX($F$1:F81)+1,0)</f>
        <v>0</v>
      </c>
      <c r="G82" s="198">
        <f>IF(ISNUMBER(SEARCH('Карта учёта'!$B$15,Расходка[[#This Row],[Наименование расходного материала]])),MAX($G$1:G81)+1,0)</f>
        <v>0</v>
      </c>
      <c r="H82" s="198">
        <f>IF(ISNUMBER(SEARCH('Карта учёта'!$B$16,Расходка[[#This Row],[Наименование расходного материала]])),MAX($H$1:H81)+1,0)</f>
        <v>0</v>
      </c>
      <c r="I82" s="198">
        <f>IF(ISNUMBER(SEARCH('Карта учёта'!$B$21,Расходка[[#This Row],[Наименование расходного материала]])),MAX($I$1:I81)+1,0)</f>
        <v>0</v>
      </c>
      <c r="J82" s="198">
        <f>IF(ISNUMBER(SEARCH('Карта учёта'!$B$19,Расходка[[#This Row],[Наименование расходного материала]])),MAX($J$1:J81)+1,0)</f>
        <v>0</v>
      </c>
      <c r="K82" s="198">
        <f>IF(ISNUMBER(SEARCH('Карта учёта'!$B$17,Расходка[[#This Row],[Наименование расходного материала]])),MAX($K$1:K81)+1,0)</f>
        <v>0</v>
      </c>
      <c r="L82" s="198">
        <f>IF(ISNUMBER(SEARCH('Карта учёта'!$B$18,Расходка[[#This Row],[Наименование расходного материала]])),MAX($L$1:L81)+1,0)</f>
        <v>0</v>
      </c>
      <c r="M82" s="198">
        <f>IF(ISNUMBER(SEARCH('Карта учёта'!$B$20,Расходка[[#This Row],[Наименование расходного материала]])),MAX($M$1:M81)+1,0)</f>
        <v>0</v>
      </c>
      <c r="N82" s="198">
        <f>IF(ISNUMBER(SEARCH('Карта учёта'!$B$22,Расходка[[#This Row],[Наименование расходного материала]])),MAX($N$1:N81)+1,0)</f>
        <v>0</v>
      </c>
      <c r="O82" s="198">
        <f>IF(ISNUMBER(SEARCH('Карта учёта'!$B$23,Расходка[[#This Row],[Наименование расходного материала]])),MAX($O$1:O81)+1,0)</f>
        <v>0</v>
      </c>
      <c r="P82" s="198">
        <f>IF(ISNUMBER(SEARCH('Карта учёта'!$B$24,Расходка[[#This Row],[Наименование расходного материала]])),MAX($P$1:P81)+1,0)</f>
        <v>0</v>
      </c>
      <c r="Q82" s="198">
        <f>IF(ISNUMBER(SEARCH('Карта учёта'!$B$25,Расходка[[#This Row],[Наименование расходного материала]])),MAX($Q$1:Q81)+1,0)</f>
        <v>0</v>
      </c>
      <c r="R82" s="199" t="str">
        <f>IFERROR(INDEX(Расходка[Наименование расходного материала],MATCH(Расходка[[#This Row],[№]],Поиск_расходки[Индекс1],0)),"")</f>
        <v/>
      </c>
      <c r="S82" s="199" t="str">
        <f>IFERROR(INDEX(Расходка[Наименование расходного материала],MATCH(Расходка[[#This Row],[№]],Поиск_расходки[Индекс2],0)),"")</f>
        <v/>
      </c>
      <c r="T82" s="199" t="str">
        <f>IFERROR(INDEX(Расходка[Наименование расходного материала],MATCH(Расходка[[#This Row],[№]],Поиск_расходки[Индекс3],0)),"")</f>
        <v/>
      </c>
      <c r="U82" s="199" t="str">
        <f>IFERROR(INDEX(Расходка[Наименование расходного материала],MATCH(Расходка[[#This Row],[№]],Поиск_расходки[Индекс4],0)),"")</f>
        <v/>
      </c>
      <c r="V82" s="199" t="str">
        <f>IFERROR(INDEX(Расходка[Наименование расходного материала],MATCH(Расходка[[#This Row],[№]],Поиск_расходки[Индекс5],0)),"")</f>
        <v/>
      </c>
      <c r="W82" s="199" t="str">
        <f>IFERROR(INDEX(Расходка[Наименование расходного материала],MATCH(Расходка[[#This Row],[№]],Поиск_расходки[Индекс6],0)),"")</f>
        <v/>
      </c>
      <c r="X82" s="199" t="str">
        <f>IFERROR(INDEX(Расходка[Наименование расходного материала],MATCH(Расходка[[#This Row],[№]],Поиск_расходки[Индекс7],0)),"")</f>
        <v/>
      </c>
      <c r="Y82" s="199" t="str">
        <f>IFERROR(INDEX(Расходка[Наименование расходного материала],MATCH(Расходка[[#This Row],[№]],Поиск_расходки[Индекс8],0)),"")</f>
        <v/>
      </c>
      <c r="Z82" s="199" t="str">
        <f>IFERROR(INDEX(Расходка[Наименование расходного материала],MATCH(Расходка[[#This Row],[№]],Поиск_расходки[Индекс9],0)),"")</f>
        <v/>
      </c>
      <c r="AA82" s="199" t="str">
        <f>IFERROR(INDEX(Расходка[Наименование расходного материала],MATCH(Расходка[[#This Row],[№]],Поиск_расходки[Индекс10],0)),"")</f>
        <v/>
      </c>
      <c r="AB82" s="199" t="str">
        <f>IFERROR(INDEX(Расходка[Наименование расходного материала],MATCH(Расходка[[#This Row],[№]],Поиск_расходки[Индекс11],0)),"")</f>
        <v/>
      </c>
      <c r="AC82" s="199" t="str">
        <f>IFERROR(INDEX(Расходка[Наименование расходного материала],MATCH(Расходка[[#This Row],[№]],Поиск_расходки[Индекс12],0)),"")</f>
        <v/>
      </c>
      <c r="AD82" s="199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474</v>
      </c>
    </row>
    <row r="83" spans="5:33">
      <c r="AF83" s="4" t="s">
        <v>6</v>
      </c>
      <c r="AG83" s="4" t="s">
        <v>475</v>
      </c>
    </row>
    <row r="84" spans="5:33">
      <c r="AF84" s="4" t="s">
        <v>6</v>
      </c>
      <c r="AG84" s="4" t="s">
        <v>426</v>
      </c>
    </row>
    <row r="85" spans="5:33">
      <c r="AF85" s="4" t="s">
        <v>6</v>
      </c>
      <c r="AG85" s="4" t="s">
        <v>427</v>
      </c>
    </row>
    <row r="86" spans="5:33">
      <c r="AF86" s="4" t="s">
        <v>6</v>
      </c>
      <c r="AG86" s="4" t="s">
        <v>476</v>
      </c>
    </row>
    <row r="87" spans="5:33">
      <c r="AF87" s="4" t="s">
        <v>6</v>
      </c>
      <c r="AG87" s="4" t="s">
        <v>477</v>
      </c>
    </row>
    <row r="88" spans="5:33">
      <c r="AF88" s="4" t="s">
        <v>6</v>
      </c>
      <c r="AG88" s="4" t="s">
        <v>478</v>
      </c>
    </row>
    <row r="89" spans="5:33">
      <c r="AF89" s="4" t="s">
        <v>6</v>
      </c>
      <c r="AG89" s="4" t="s">
        <v>479</v>
      </c>
    </row>
    <row r="90" spans="5:33">
      <c r="AF90" s="4" t="s">
        <v>6</v>
      </c>
      <c r="AG90" s="4" t="s">
        <v>480</v>
      </c>
    </row>
    <row r="91" spans="5:33">
      <c r="AF91" s="4" t="s">
        <v>6</v>
      </c>
      <c r="AG91" s="4" t="s">
        <v>481</v>
      </c>
    </row>
    <row r="92" spans="5:33">
      <c r="AF92" s="4" t="s">
        <v>6</v>
      </c>
      <c r="AG92" s="4" t="s">
        <v>482</v>
      </c>
    </row>
    <row r="93" spans="5:33">
      <c r="AF93" s="4" t="s">
        <v>6</v>
      </c>
      <c r="AG93" s="4" t="s">
        <v>483</v>
      </c>
    </row>
    <row r="94" spans="5:33">
      <c r="AF94" s="4" t="s">
        <v>6</v>
      </c>
      <c r="AG94" s="4" t="s">
        <v>430</v>
      </c>
    </row>
    <row r="95" spans="5:33">
      <c r="AF95" s="4" t="s">
        <v>6</v>
      </c>
      <c r="AG95" s="4" t="s">
        <v>431</v>
      </c>
    </row>
    <row r="96" spans="5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G28" sqref="G28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518</v>
      </c>
      <c r="C15" s="205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 t="shared" si="0"/>
        <v>Старшая мед.сетра: О.Н. Черткова</v>
      </c>
    </row>
    <row r="17" spans="1:3">
      <c r="A17" t="s">
        <v>123</v>
      </c>
      <c r="B17" t="s">
        <v>349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348</v>
      </c>
      <c r="C18" t="str">
        <f>CONCATENATE(A18,B18)</f>
        <v>И/О старшей мед.сетры: А.М. Казанцева</v>
      </c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352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341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45">
      <c r="A1" s="1" t="str">
        <f>CONCATENATE(КАГ!A18," ",КАГ!B18,". ",КАГ!A20," ",КАГ!B20,". ",КАГ!A22," ",КАГ!B22,". ")</f>
        <v xml:space="preserve">Тип: Правый. Ствол ЛКА: проходим, неровности контуров . Бассейн ПНА: на границе проксимального и среднего сегментов стеноз 30%, стеноз устья СВ1 до 50%, стеноз дистального сегмента до 40%. Антеградный кровоток  TIMI III..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2024-04-09T15:43:58Z</cp:lastPrinted>
  <dcterms:created xsi:type="dcterms:W3CDTF">2015-06-05T18:19:34Z</dcterms:created>
  <dcterms:modified xsi:type="dcterms:W3CDTF">2024-04-09T15:44:25Z</dcterms:modified>
</cp:coreProperties>
</file>