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V72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W71" i="1" l="1"/>
  <c r="W61" i="1"/>
  <c r="W43" i="1"/>
  <c r="W39" i="1"/>
  <c r="W59" i="1"/>
  <c r="W68" i="1"/>
  <c r="W53" i="1"/>
  <c r="W66" i="1"/>
  <c r="W60" i="1"/>
  <c r="W48" i="1"/>
  <c r="V65" i="1"/>
  <c r="W69" i="1"/>
  <c r="W42" i="1"/>
  <c r="W40" i="1"/>
  <c r="W56" i="1"/>
  <c r="W57" i="1"/>
  <c r="W52" i="1"/>
  <c r="W46" i="1"/>
  <c r="W51" i="1"/>
  <c r="W49" i="1"/>
  <c r="V67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0" i="1"/>
  <c r="X22" i="1" l="1"/>
  <c r="X11" i="1"/>
  <c r="X14" i="1"/>
  <c r="X33" i="1"/>
  <c r="X34" i="1"/>
  <c r="X10" i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N69" i="1" l="1"/>
  <c r="G64" i="1"/>
  <c r="M54" i="1"/>
  <c r="M55" i="1" s="1"/>
  <c r="L51" i="1"/>
  <c r="L52" i="1" s="1"/>
  <c r="L53" i="1" s="1"/>
  <c r="N70" i="1" l="1"/>
  <c r="G65" i="1"/>
  <c r="G66" i="1" s="1"/>
  <c r="G67" i="1" s="1"/>
  <c r="G68" i="1" s="1"/>
  <c r="G69" i="1" s="1"/>
  <c r="G70" i="1" s="1"/>
  <c r="G71" i="1" s="1"/>
  <c r="M56" i="1"/>
  <c r="M57" i="1" s="1"/>
  <c r="L54" i="1"/>
  <c r="N71" i="1" l="1"/>
  <c r="AA72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12" i="1" l="1"/>
  <c r="AA3" i="1"/>
  <c r="AA71" i="1"/>
  <c r="AA66" i="1"/>
  <c r="AA15" i="1"/>
  <c r="AA18" i="1"/>
  <c r="AA31" i="1"/>
  <c r="AA64" i="1"/>
  <c r="AA42" i="1"/>
  <c r="AA32" i="1"/>
  <c r="AA51" i="1"/>
  <c r="AA21" i="1"/>
  <c r="AA38" i="1"/>
  <c r="AA63" i="1"/>
  <c r="AA11" i="1"/>
  <c r="AA19" i="1"/>
  <c r="AA9" i="1"/>
  <c r="AA44" i="1"/>
  <c r="AA22" i="1"/>
  <c r="AA55" i="1"/>
  <c r="AA41" i="1"/>
  <c r="AA6" i="1"/>
  <c r="AA36" i="1"/>
  <c r="AA49" i="1"/>
  <c r="AA26" i="1"/>
  <c r="AA10" i="1"/>
  <c r="AA4" i="1"/>
  <c r="AA13" i="1"/>
  <c r="AA5" i="1"/>
  <c r="AA30" i="1"/>
  <c r="AA56" i="1"/>
  <c r="AA45" i="1"/>
  <c r="AA16" i="1"/>
  <c r="AA61" i="1"/>
  <c r="AA33" i="1"/>
  <c r="AA7" i="1"/>
  <c r="AA59" i="1"/>
  <c r="AA14" i="1"/>
  <c r="AA70" i="1"/>
  <c r="AA69" i="1"/>
  <c r="AA58" i="1"/>
  <c r="AA8" i="1"/>
  <c r="AA39" i="1"/>
  <c r="AA68" i="1"/>
  <c r="AA29" i="1"/>
  <c r="AA50" i="1"/>
  <c r="AA48" i="1"/>
  <c r="AA23" i="1"/>
  <c r="AA37" i="1"/>
  <c r="AA62" i="1"/>
  <c r="AA24" i="1"/>
  <c r="AA28" i="1"/>
  <c r="AA43" i="1"/>
  <c r="AA60" i="1"/>
  <c r="AA27" i="1"/>
  <c r="AA35" i="1"/>
  <c r="AA17" i="1"/>
  <c r="AA40" i="1"/>
  <c r="AA25" i="1"/>
  <c r="AA34" i="1"/>
  <c r="AA65" i="1"/>
  <c r="AA46" i="1"/>
  <c r="AA53" i="1"/>
  <c r="AA47" i="1"/>
  <c r="AA20" i="1"/>
  <c r="AA54" i="1"/>
  <c r="AA52" i="1"/>
  <c r="AA67" i="1"/>
  <c r="AA57" i="1"/>
  <c r="L67" i="1"/>
  <c r="M61" i="1"/>
  <c r="L68" i="1" l="1"/>
  <c r="M62" i="1"/>
  <c r="Y2" i="1"/>
  <c r="L69" i="1" l="1"/>
  <c r="M63" i="1"/>
  <c r="M64" i="1" s="1"/>
  <c r="M65" i="1" s="1"/>
  <c r="M66" i="1" s="1"/>
  <c r="L70" i="1" l="1"/>
  <c r="M67" i="1"/>
  <c r="L71" i="1" l="1"/>
  <c r="Y3" i="1" s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M68" i="1"/>
  <c r="Y70" i="1" l="1"/>
  <c r="Y71" i="1"/>
  <c r="Y4" i="1"/>
  <c r="Y13" i="1"/>
  <c r="Y30" i="1"/>
  <c r="Y9" i="1"/>
  <c r="Y24" i="1"/>
  <c r="Y50" i="1"/>
  <c r="Y33" i="1"/>
  <c r="Y15" i="1"/>
  <c r="Y45" i="1"/>
  <c r="Y42" i="1"/>
  <c r="Y23" i="1"/>
  <c r="Y17" i="1"/>
  <c r="Y56" i="1"/>
  <c r="Y65" i="1"/>
  <c r="Y66" i="1"/>
  <c r="Y47" i="1"/>
  <c r="Y51" i="1"/>
  <c r="Y10" i="1"/>
  <c r="Y14" i="1"/>
  <c r="Y37" i="1"/>
  <c r="Y39" i="1"/>
  <c r="Y36" i="1"/>
  <c r="Y43" i="1"/>
  <c r="Y19" i="1"/>
  <c r="Y38" i="1"/>
  <c r="Y48" i="1"/>
  <c r="Y27" i="1"/>
  <c r="Y16" i="1"/>
  <c r="Y64" i="1"/>
  <c r="Y20" i="1"/>
  <c r="Y63" i="1"/>
  <c r="Y69" i="1"/>
  <c r="Y31" i="1"/>
  <c r="M69" i="1"/>
  <c r="M70" i="1" l="1"/>
  <c r="Z3" i="1" l="1"/>
  <c r="M71" i="1"/>
  <c r="Z69" i="1" s="1"/>
  <c r="Z72" i="1"/>
  <c r="Z71" i="1" l="1"/>
  <c r="Z31" i="1"/>
  <c r="Z70" i="1"/>
  <c r="Z50" i="1"/>
  <c r="Z55" i="1"/>
  <c r="Z21" i="1"/>
  <c r="Z49" i="1"/>
  <c r="Z5" i="1"/>
  <c r="Z23" i="1"/>
  <c r="Z62" i="1"/>
  <c r="Z65" i="1"/>
  <c r="Z25" i="1"/>
  <c r="Z45" i="1"/>
  <c r="Z24" i="1"/>
  <c r="Z58" i="1"/>
  <c r="Z22" i="1"/>
  <c r="Z30" i="1"/>
  <c r="Z37" i="1"/>
  <c r="Z34" i="1"/>
  <c r="Z56" i="1"/>
  <c r="Z15" i="1"/>
  <c r="Z59" i="1"/>
  <c r="Z26" i="1"/>
  <c r="Z6" i="1"/>
  <c r="Z35" i="1"/>
  <c r="Z54" i="1"/>
  <c r="Z52" i="1"/>
  <c r="Z8" i="1"/>
  <c r="Z67" i="1"/>
  <c r="Z47" i="1"/>
  <c r="Z11" i="1"/>
  <c r="Z18" i="1"/>
  <c r="Z63" i="1"/>
  <c r="Z12" i="1"/>
  <c r="Z7" i="1"/>
  <c r="Z36" i="1"/>
  <c r="Z16" i="1"/>
  <c r="Z66" i="1"/>
  <c r="Z10" i="1"/>
  <c r="Z19" i="1"/>
  <c r="Z32" i="1"/>
  <c r="Z41" i="1"/>
  <c r="Z51" i="1"/>
  <c r="Z4" i="1"/>
  <c r="Z46" i="1"/>
  <c r="Z9" i="1"/>
  <c r="Z38" i="1"/>
  <c r="Z48" i="1"/>
  <c r="Z39" i="1"/>
  <c r="Z43" i="1"/>
  <c r="Z20" i="1"/>
  <c r="Z27" i="1"/>
  <c r="Z17" i="1"/>
  <c r="Z57" i="1"/>
  <c r="Z29" i="1"/>
  <c r="Z33" i="1"/>
  <c r="Z44" i="1"/>
  <c r="Z60" i="1"/>
  <c r="Z64" i="1"/>
  <c r="Z42" i="1"/>
  <c r="Z14" i="1"/>
  <c r="Z53" i="1"/>
  <c r="Z40" i="1"/>
  <c r="Z61" i="1"/>
  <c r="Z28" i="1"/>
  <c r="Z13" i="1"/>
  <c r="Z6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<sst xmlns="http://schemas.openxmlformats.org/spreadsheetml/2006/main" count="884" uniqueCount="533">
  <si>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</si>
  <si>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</si>
  <si>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</si>
  <si>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</si>
  <si>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</si>
  <si>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</si>
  <si>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</si>
  <si>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</si>
  <si>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</si>
  <si>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</si>
  <si>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</si>
  <si>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</si>
  <si>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</si>
  <si>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</si>
  <si>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</si>
  <si>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</si>
  <si>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</si>
  <si>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</si>
  <si>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</si>
  <si>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</si>
  <si>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</si>
  <si>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</si>
  <si>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</si>
  <si>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</si>
  <si>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</si>
  <si>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</si>
  <si>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</si>
  <si>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</si>
  <si>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</si>
  <si>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</si>
  <si>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</si>
  <si>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</si>
  <si>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</si>
  <si>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</si>
  <si>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</si>
  <si>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</si>
  <si>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</si>
  <si>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</si>
  <si>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</si>
  <si>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</si>
  <si>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</si>
  <si>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</si>
  <si>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</si>
  <si>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</si>
  <si>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</si>
  <si>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</si>
  <si>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</si>
  <si>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</si>
  <si>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</si>
  <si>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</si>
  <si>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</si>
  <si>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</si>
  <si>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</si>
  <si>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</si>
  <si>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</si>
  <si>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</si>
  <si>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</si>
  <si>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</si>
  <si>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</si>
  <si>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</si>
  <si>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</si>
  <si>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</si>
  <si>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</si>
  <si>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</si>
  <si>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</si>
  <si>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</si>
  <si>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</si>
  <si>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</si>
  <si>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</si>
  <si>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</si>
  <si>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</si>
  <si>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</si>
  <si>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</si>
  <si>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</si>
  <si>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</si>
  <si>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</si>
  <si>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</si>
  <si>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</si>
  <si>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</si>
  <si>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</si>
  <si>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</si>
  <si>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</si>
  <si>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</si>
  <si>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</si>
  <si>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</si>
  <si>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</si>
  <si>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</si>
  <si>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</si>
  <si>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</si>
  <si>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</si>
  <si>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</si>
  <si>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</si>
  <si>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</si>
  <si>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</si>
  <si>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</si>
  <si>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</si>
  <si>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</si>
  <si>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</si>
  <si>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</si>
  <si>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</si>
  <si>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</si>
  <si>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</si>
  <si>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</si>
  <si>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</si>
  <si>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</si>
  <si>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</si>
  <si>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</si>
  <si>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</si>
  <si>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</si>
  <si>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</si>
  <si>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</si>
  <si>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</si>
  <si>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</si>
  <si>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</si>
  <si>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</si>
  <si>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</si>
  <si>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</si>
  <si>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</si>
  <si>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</si>
  <si>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</si>
  <si>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</si>
  <si>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</si>
  <si>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</si>
  <si>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</si>
  <si>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</si>
  <si>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</si>
  <si>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</si>
  <si>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</si>
  <si>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</si>
  <si>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</si>
  <si>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</si>
  <si>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</si>
  <si>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</si>
  <si>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</si>
  <si>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</si>
  <si>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</si>
  <si>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</si>
  <si>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</si>
  <si>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</si>
  <si>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</si>
  <si>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</si>
  <si>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</si>
  <si>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</si>
  <si>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</si>
  <si>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</si>
  <si>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</si>
  <si>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</si>
  <si>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</si>
  <si>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</si>
  <si>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</si>
  <si>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</si>
  <si>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</si>
  <si>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</si>
  <si>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</si>
  <si>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</si>
  <si>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</si>
  <si>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</si>
  <si>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</si>
  <si>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</si>
  <si>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</si>
  <si>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</si>
  <si>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</si>
  <si>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</si>
  <si>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</si>
  <si>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</si>
  <si>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</si>
  <si>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</si>
  <si>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</si>
  <si>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</si>
  <si>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</si>
  <si>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</si>
  <si>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</si>
  <si>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</si>
  <si>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</si>
  <si>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</si>
  <si>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</si>
  <si>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</si>
  <si>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</si>
  <si>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</si>
  <si>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</si>
  <si>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</si>
  <si>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</si>
  <si>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</si>
  <si>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</si>
  <si>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</si>
  <si>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</si>
  <si>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</si>
  <si>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</si>
  <si>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</si>
  <si>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</si>
  <si>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</si>
  <si>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</si>
  <si>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</si>
  <si>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</si>
  <si>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</si>
  <si>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</si>
  <si>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</si>
  <si>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</si>
  <si>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</si>
  <si>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</si>
  <si>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</si>
  <si>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</si>
  <si>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</si>
  <si>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</si>
  <si>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</si>
  <si>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</si>
  <si>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</si>
  <si>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</si>
  <si>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</si>
  <si>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</si>
  <si>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</si>
  <si>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</si>
  <si>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</si>
  <si>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</si>
  <si>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</si>
  <si>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</si>
  <si>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</si>
  <si>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</si>
  <si>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</si>
  <si>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</si>
  <si>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</si>
  <si>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</si>
  <si>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</si>
  <si>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</si>
  <si>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</si>
  <si>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</si>
  <si>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</si>
  <si>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</si>
  <si>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</si>
  <si>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</si>
  <si>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</si>
  <si>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</si>
  <si>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</si>
  <si>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</si>
  <si>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</si>
  <si>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</si>
  <si>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</si>
  <si>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</si>
  <si>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</si>
  <si>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</si>
  <si>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</si>
  <si>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</si>
  <si>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</si>
  <si>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</si>
  <si>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</si>
  <si>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</si>
  <si>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</si>
  <si>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</si>
  <si>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</si>
  <si>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</si>
  <si>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</si>
  <si>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</si>
  <si>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</si>
  <si>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</si>
  <si>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</si>
  <si>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</si>
  <si>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</si>
  <si>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</si>
  <si>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</si>
  <si>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</si>
  <si>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</si>
  <si>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</si>
  <si>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</si>
  <si>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</si>
  <si>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</si>
  <si>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</si>
  <si>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</si>
  <si>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</si>
  <si>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</si>
  <si>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</si>
  <si>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</si>
  <si>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</si>
  <si>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</si>
  <si>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</si>
  <si>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</si>
  <si>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</si>
  <si>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</si>
  <si>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</si>
  <si>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</si>
  <si>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</si>
  <si>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</si>
  <si>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</si>
  <si>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</si>
  <si>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</si>
  <si>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</si>
  <si>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</si>
  <si>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</si>
  <si>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</si>
  <si>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</si>
  <si>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</si>
  <si>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</si>
  <si>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</si>
  <si>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</si>
  <si>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</si>
  <si>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</si>
  <si>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</si>
  <si>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</si>
  <si>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</si>
  <si>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</si>
  <si>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</si>
  <si>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</si>
  <si>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</si>
  <si>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</si>
  <si>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</si>
  <si>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</si>
  <si>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</si>
  <si>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</si>
  <si>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</si>
  <si>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</si>
  <si>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</si>
  <si>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</si>
  <si>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</si>
  <si>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</si>
  <si>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</si>
  <si>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</si>
  <si>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</si>
  <si>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</si>
  <si>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</si>
  <si>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</si>
  <si>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</si>
  <si>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</si>
  <si>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</si>
  <si>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</si>
  <si>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</si>
  <si>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</si>
  <si>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</si>
  <si>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</si>
  <si>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</si>
  <si>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</si>
  <si>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</si>
  <si>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</si>
  <si>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</si>
  <si>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</si>
  <si>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</si>
  <si>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</si>
  <si>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</si>
  <si>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</si>
  <si>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</si>
  <si>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</si>
  <si>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</si>
  <si>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</si>
  <si>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</si>
  <si>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</si>
  <si>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</si>
  <si>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</si>
  <si>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</si>
  <si>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</si>
  <si>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</si>
  <si>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</si>
  <si>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</si>
  <si>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</si>
  <si>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</si>
  <si>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</si>
  <si>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</si>
  <si>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</si>
  <si>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</si>
  <si>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</si>
  <si>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</si>
  <si>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</si>
  <si>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</si>
  <si>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</si>
  <si>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</si>
  <si>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</si>
  <si>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</si>
  <si>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</si>
  <si>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</si>
  <si>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</si>
  <si>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</si>
  <si>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</si>
  <si>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</si>
  <si>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</si>
  <si>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</si>
  <si>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</si>
  <si>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</si>
  <si>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</si>
  <si>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</si>
  <si>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</si>
  <si>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</si>
  <si>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</si>
  <si>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</si>
  <si>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</si>
  <si>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</si>
  <si>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</si>
  <si>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</si>
  <si>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</si>
  <si>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</si>
  <si>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</si>
  <si>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</si>
  <si>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</si>
  <si>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</si>
  <si>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</si>
  <si>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</si>
  <si>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</si>
  <si>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</si>
  <si>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</si>
  <si>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</si>
  <si>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</si>
  <si>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</si>
  <si>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</si>
  <si>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</si>
  <si>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</si>
  <si>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</si>
  <si>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</si>
  <si>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</si>
  <si>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</si>
  <si>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</si>
  <si>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</si>
  <si>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</si>
  <si>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</si>
  <si>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</si>
  <si>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</si>
  <si>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</si>
  <si>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</si>
  <si>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</si>
  <si>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</si>
  <si>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</si>
  <si>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</si>
  <si>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</si>
  <si>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</si>
  <si>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</si>
  <si>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</si>
  <si>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</si>
  <si>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</si>
  <si>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</si>
  <si>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</si>
  <si>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</si>
  <si>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</si>
  <si>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</si>
  <si>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</si>
  <si>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</si>
  <si>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</si>
  <si>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</si>
  <si>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</si>
  <si>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</si>
  <si>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</si>
  <si>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</si>
  <si>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</si>
  <si>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</si>
  <si>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</si>
  <si>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</si>
  <si>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</si>
  <si>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</si>
  <si>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</si>
  <si>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</si>
  <si>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</si>
  <si>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</si>
  <si>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</si>
  <si>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</si>
  <si>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</si>
  <si>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</si>
  <si>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</si>
  <si>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</si>
  <si>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</si>
  <si>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</si>
  <si>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</si>
  <si>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</si>
  <si>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</si>
  <si>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</si>
  <si>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</si>
  <si>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</si>
  <si>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</si>
  <si>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</si>
  <si>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</si>
  <si>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</si>
  <si>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</si>
  <si>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</si>
  <si>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</si>
  <si>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</si>
  <si>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</si>
  <si>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</si>
  <si>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</si>
  <si>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</si>
  <si>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</si>
  <si>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</si>
  <si>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</si>
  <si>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</si>
  <si>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</si>
  <si>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</si>
  <si>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</si>
  <si>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</si>
  <si>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</si>
  <si>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</si>
  <si>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</si>
  <si>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</si>
  <si>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</si>
  <si>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</si>
  <si>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</si>
  <si>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</si>
  <si>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</si>
  <si>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</si>
  <si>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</si>
  <si>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</si>
  <si>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</si>
  <si>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</si>
  <si>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</si>
  <si>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</si>
  <si>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</si>
  <si>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</si>
  <si>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</si>
  <si>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</si>
  <si>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</si>
  <si>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</si>
  <si>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</si>
  <si>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</si>
  <si>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</si>
  <si>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</si>
  <si>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</si>
  <si>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</si>
  <si>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</si>
  <si>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</si>
  <si>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</si>
  <si>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</si>
  <si>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</si>
  <si>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</si>
  <si>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</si>
  <si>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</si>
  <si>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</si>
  <si>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</si>
  <si>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</si>
  <si>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</si>
  <si>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</si>
  <si>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</si>
  <si>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</si>
  <si>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150 ml</t>
  </si>
  <si>
    <t>неровности контуров</t>
  </si>
  <si>
    <t>26:18</t>
  </si>
  <si>
    <t>Качурина А.И.</t>
  </si>
  <si>
    <t>состояние после стентирование проксимального и среднего сегментов ПКА от 01.2020 (2DES). На настоящей каг определяется стеноз среднего сегмента 30%, тотальная тромботическая окклюзия на уровне среднего сегмента. Нестабильный стеноз на уровне "креста" ПКА 70%, стеноз проксимальной трети крупной ЗБВ 70%, стеноз устья и прокс/3 ЗМЖА 50%.  Антеградный  кровоток TIMI 0. Слабые коллатерали в дист/3 ЗБВ.</t>
  </si>
  <si>
    <t xml:space="preserve">кальциноз, стеноз проксимального сегмента до 50%, окклюзия на уровне среднего сегмента ПНА, стеноз устья ДВ 70%.  ИМА: стеноз устья 80%. Антеградный кровоток по ПНА TIMI 0. Коллатерали в ПНА не определяются.                           </t>
  </si>
  <si>
    <t xml:space="preserve">приустьевой стеноз ОА 80%,  эксцентричный стеноз проксимального сегмента ОА 80%, стеноз устья ВТК 90%. Антеградный кровоток по ОА - TIMI III, антеградный кровоток по ВТК - TIMI II.            </t>
  </si>
  <si>
    <t>Совместно с д/кардиологом: с учетом клинических данных, ЭКГ и КАГ рекомендована ЧКВ бассейна ПКА.</t>
  </si>
  <si>
    <t>30 ml</t>
  </si>
  <si>
    <t>Устье ПКА катетеризировано проводниковым катетером Launcher JR 4.0 6Fr. Коронарные проводники fielder проведёны в дистальный сегмент ЗБВ и ЗМЖВ. Аспирацитонным катером Hunter и БК Колибри 2.0-15 выполена реканализация артерии, аспирирован фрагмент тромба. На Guide extension катетере - telescope сложное, длительное, но успешное  проведение стентов в зону проксимальной трети ЗБВ и в зону "креста" ПКА. В ЗБВ имплантирован DES Resolute Integrity  2,75-18 мм, давлением 12 атм.  В зону "креста" ПКА с оверлаппингом на предыдущий стент стентимплантирован  DES Калипсо  3,0-28 мм, давлением 16 атм. В зону среднего сегмента с полным покрытием нестабильного остаточного рестеноза имплантирован DES Resolute Integrity  3,5-22 мм, давлением 14 атм. Постдилатация и оптимизация стентов БК NC Аксиома 3.5-15, давлением от 12 до 18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  - TIMI III, определяются коллатерали из системы ПКА в дистальный сегмент  ПНА.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</si>
</sst>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1" fillId="0" borderId="11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P13" sqref="P12:P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45430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0.4548611111111111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0.46319444444444446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5" t="s">
        <v>526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19234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71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14120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401</v>
      </c>
      <c r="H15" s="171" t="s">
        <v>525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8" t="s">
        <v>404</v>
      </c>
      <c r="H16" s="166">
        <v>11300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390</v>
      </c>
      <c r="H17" s="170">
        <f>H16*0.0019</f>
        <v>21.47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524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528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529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48" t="s">
        <v>527</v>
      </c>
      <c r="C32" s="248"/>
      <c r="D32" s="248"/>
      <c r="E32" s="248"/>
      <c r="F32" s="248"/>
      <c r="G32" s="248"/>
      <c r="H32" s="249"/>
    </row>
    <row r="33" spans="1:8" ht="14.45" customHeight="1">
      <c r="A33" s="38"/>
      <c r="B33" s="250"/>
      <c r="C33" s="250"/>
      <c r="D33" s="250"/>
      <c r="E33" s="250"/>
      <c r="F33" s="250"/>
      <c r="G33" s="250"/>
      <c r="H33" s="251"/>
    </row>
    <row r="34" spans="1:8" ht="15.6" customHeight="1">
      <c r="A34" s="38"/>
      <c r="B34" s="250"/>
      <c r="C34" s="250"/>
      <c r="D34" s="250"/>
      <c r="E34" s="250"/>
      <c r="F34" s="250"/>
      <c r="G34" s="250"/>
      <c r="H34" s="251"/>
    </row>
    <row r="35" spans="1:8" ht="14.45" customHeight="1">
      <c r="A35" s="38"/>
      <c r="B35" s="250"/>
      <c r="C35" s="250"/>
      <c r="D35" s="250"/>
      <c r="E35" s="250"/>
      <c r="F35" s="250"/>
      <c r="G35" s="250"/>
      <c r="H35" s="251"/>
    </row>
    <row r="36" spans="1:8" ht="15.6" customHeight="1">
      <c r="A36" s="38"/>
      <c r="B36" s="250"/>
      <c r="C36" s="250"/>
      <c r="D36" s="250"/>
      <c r="E36" s="250"/>
      <c r="F36" s="250"/>
      <c r="G36" s="250"/>
      <c r="H36" s="251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530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L22" sqref="L22:L2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216</v>
      </c>
      <c r="D8" s="236"/>
      <c r="E8" s="236"/>
      <c r="F8" s="192">
        <v>3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1"/>
      <c r="C10" s="240"/>
      <c r="D10" s="240"/>
      <c r="E10" s="240"/>
      <c r="F10" s="195"/>
      <c r="G10" s="118"/>
      <c r="H10" s="39"/>
    </row>
    <row r="11" spans="1:8">
      <c r="A11" s="194"/>
      <c r="B11" s="198"/>
      <c r="C11" s="201">
        <f>SUM(F8:F10)</f>
        <v>3</v>
      </c>
      <c r="H11" s="39"/>
    </row>
    <row r="12" spans="1:8" ht="18.75">
      <c r="A12" s="75" t="s">
        <v>191</v>
      </c>
      <c r="B12" s="20">
        <f>КАГ!B8</f>
        <v>45430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0.46319444444444446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0.51388888888888895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5" t="s">
        <v>389</v>
      </c>
      <c r="B15" s="190">
        <f>IF(B14&lt;B13,B14+1,B14)-B13</f>
        <v>5.0694444444444486E-2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Качурина А.И.</v>
      </c>
      <c r="C16" s="202">
        <f>LEN(КАГ!B11)</f>
        <v>13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19234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71</v>
      </c>
      <c r="H18" s="39"/>
    </row>
    <row r="19" spans="1:8" ht="14.45" customHeight="1">
      <c r="A19" s="15" t="s">
        <v>12</v>
      </c>
      <c r="B19" s="68">
        <f>КАГ!B14</f>
        <v>14120</v>
      </c>
      <c r="C19" s="69"/>
      <c r="D19" s="69"/>
      <c r="E19" s="69"/>
      <c r="F19" s="69"/>
      <c r="G19" s="167" t="s">
        <v>401</v>
      </c>
      <c r="H19" s="182" t="str">
        <f>КАГ!H15</f>
        <v>26:18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404</v>
      </c>
      <c r="H20" s="183">
        <f>КАГ!H16</f>
        <v>11300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9" t="s">
        <v>390</v>
      </c>
      <c r="H21" s="170">
        <f>КАГ!H17</f>
        <v>21.47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>Реканализация:</v>
      </c>
      <c r="H22" s="187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0.46458333333333335</v>
      </c>
    </row>
    <row r="23" spans="1:8" ht="14.45" customHeight="1">
      <c r="A23" s="65" t="s">
        <v>393</v>
      </c>
      <c r="B23" s="174" t="s">
        <v>392</v>
      </c>
      <c r="C23" s="164"/>
      <c r="D23" s="164"/>
      <c r="E23" s="164"/>
      <c r="F23" s="164"/>
      <c r="H23" s="39"/>
    </row>
    <row r="24" spans="1:8" ht="14.45" customHeight="1">
      <c r="A24" s="185" t="s">
        <v>391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4" t="s">
        <v>532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9" t="s">
        <v>397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395</v>
      </c>
      <c r="B40" s="180" t="s">
        <v>531</v>
      </c>
      <c r="C40" s="120"/>
      <c r="D40" s="241" t="s">
        <v>402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2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372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4" sqref="D4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45430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Качурина А.И.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19234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71</v>
      </c>
    </row>
    <row r="7" spans="1:4">
      <c r="A7" s="38"/>
      <c r="C7" s="101" t="s">
        <v>12</v>
      </c>
      <c r="D7" s="103">
        <f>КАГ!$B$14</f>
        <v>14120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2" t="s">
        <v>13</v>
      </c>
      <c r="D10" s="153">
        <f>КАГ!$B$8</f>
        <v>45430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331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315</v>
      </c>
      <c r="C15" s="136"/>
      <c r="D15" s="141">
        <v>2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6" s="156" t="s">
        <v>344</v>
      </c>
      <c r="C16" s="136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6" t="s">
        <v>376</v>
      </c>
      <c r="C17" s="136" t="s">
        <v>409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519</v>
      </c>
      <c r="C18" s="136" t="s">
        <v>422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6" t="s">
        <v>324</v>
      </c>
      <c r="C19" s="184" t="s">
        <v>451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7" t="s">
        <v>324</v>
      </c>
      <c r="C20" s="136" t="s">
        <v>469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6" t="s">
        <v>346</v>
      </c>
      <c r="C21" s="136" t="s">
        <v>461</v>
      </c>
      <c r="D21" s="141">
        <v>1</v>
      </c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2" s="156" t="s">
        <v>310</v>
      </c>
      <c r="C22" s="136"/>
      <c r="D22" s="143">
        <v>1</v>
      </c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Telescope ™ II 6F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Calipso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519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415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495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306</v>
      </c>
      <c r="C20" t="s">
        <v>508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424</v>
      </c>
    </row>
    <row r="23" spans="1:35">
      <c r="A23">
        <v>22</v>
      </c>
      <c r="B23" t="s">
        <v>306</v>
      </c>
      <c r="C23" s="1" t="s">
        <v>514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425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516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517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518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515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446</v>
      </c>
    </row>
    <row r="50" spans="1:33">
      <c r="A50">
        <v>49</v>
      </c>
      <c r="B50" t="s">
        <v>3</v>
      </c>
      <c r="C50" t="s">
        <v>513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1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1</v>
      </c>
      <c r="L54" s="116">
        <f>IF(ISNUMBER(SEARCH('Карта учёта'!$B$20,Расходка[[#This Row],[Наименование расходного материала]])),MAX($L$1:L53)+1,0)</f>
        <v>1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453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454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455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1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352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1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465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466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0</v>
      </c>
      <c r="K71" s="199">
        <f>IF(ISNUMBER(SEARCH('Карта учёта'!$B$19,Расходка[[#This Row],[Наименование расходного материала]])),MAX($K$1:K70)+1,0)</f>
        <v>0</v>
      </c>
      <c r="L71" s="199">
        <f>IF(ISNUMBER(SEARCH('Карта учёта'!$B$20,Расходка[[#This Row],[Наименование расходного материала]])),MAX($L$1:L70)+1,0)</f>
        <v>0</v>
      </c>
      <c r="M71" s="199">
        <f>IF(ISNUMBER(SEARCH('Карта учёта'!$B$21,Расходка[[#This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421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521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511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507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2024-05-18T10:10:13Z</cp:lastPrinted>
  <dcterms:created xsi:type="dcterms:W3CDTF">2015-06-05T18:19:34Z</dcterms:created>
  <dcterms:modified xsi:type="dcterms:W3CDTF">2024-05-18T10:10:39Z</dcterms:modified>
</cp:coreProperties>
</file>