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W39" i="1"/>
  <c r="W48" i="1"/>
  <c r="W68" i="1"/>
  <c r="W60" i="1"/>
  <c r="W43" i="1"/>
  <c r="W66" i="1"/>
  <c r="W59" i="1"/>
  <c r="W53" i="1"/>
  <c r="W61" i="1"/>
  <c r="V72" i="1"/>
  <c r="V65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W69" i="1" l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3" i="1"/>
  <c r="X34" i="1"/>
  <c r="X14" i="1"/>
  <c r="X22" i="1"/>
  <c r="X11" i="1"/>
  <c r="X30" i="1"/>
  <c r="X10" i="1" l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<sst xmlns="http://schemas.openxmlformats.org/spreadsheetml/2006/main" count="878" uniqueCount="533">
  <si>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</si>
  <si>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</si>
  <si>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</si>
  <si>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</si>
  <si>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</si>
  <si>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</si>
  <si>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</si>
  <si>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</si>
  <si>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</si>
  <si>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</si>
  <si>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</si>
  <si>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</si>
  <si>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</si>
  <si>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</si>
  <si>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</si>
  <si>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</si>
  <si>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</si>
  <si>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</si>
  <si>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</si>
  <si>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</si>
  <si>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</si>
  <si>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</si>
  <si>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</si>
  <si>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</si>
  <si>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</si>
  <si>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</si>
  <si>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</si>
  <si>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</si>
  <si>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</si>
  <si>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</si>
  <si>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</si>
  <si>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</si>
  <si>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</si>
  <si>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</si>
  <si>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</si>
  <si>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</si>
  <si>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</si>
  <si>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</si>
  <si>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</si>
  <si>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</si>
  <si>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</si>
  <si>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</si>
  <si>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</si>
  <si>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</si>
  <si>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</si>
  <si>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</si>
  <si>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</si>
  <si>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</si>
  <si>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</si>
  <si>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</si>
  <si>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</si>
  <si>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</si>
  <si>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</si>
  <si>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</si>
  <si>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</si>
  <si>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</si>
  <si>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</si>
  <si>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</si>
  <si>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</si>
  <si>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</si>
  <si>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</si>
  <si>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</si>
  <si>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</si>
  <si>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</si>
  <si>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</si>
  <si>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</si>
  <si>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</si>
  <si>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</si>
  <si>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</si>
  <si>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</si>
  <si>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</si>
  <si>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</si>
  <si>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</si>
  <si>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</si>
  <si>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</si>
  <si>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</si>
  <si>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</si>
  <si>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</si>
  <si>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</si>
  <si>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</si>
  <si>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</si>
  <si>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</si>
  <si>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</si>
  <si>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</si>
  <si>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</si>
  <si>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</si>
  <si>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</si>
  <si>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</si>
  <si>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</si>
  <si>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</si>
  <si>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</si>
  <si>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</si>
  <si>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</si>
  <si>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</si>
  <si>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</si>
  <si>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</si>
  <si>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</si>
  <si>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</si>
  <si>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</si>
  <si>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</si>
  <si>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</si>
  <si>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</si>
  <si>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</si>
  <si>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</si>
  <si>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</si>
  <si>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</si>
  <si>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</si>
  <si>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</si>
  <si>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</si>
  <si>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</si>
  <si>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</si>
  <si>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</si>
  <si>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</si>
  <si>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</si>
  <si>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</si>
  <si>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</si>
  <si>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</si>
  <si>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</si>
  <si>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</si>
  <si>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</si>
  <si>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</si>
  <si>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</si>
  <si>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</si>
  <si>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</si>
  <si>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</si>
  <si>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</si>
  <si>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</si>
  <si>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</si>
  <si>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</si>
  <si>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</si>
  <si>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</si>
  <si>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</si>
  <si>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</si>
  <si>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</si>
  <si>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</si>
  <si>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</si>
  <si>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</si>
  <si>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</si>
  <si>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</si>
  <si>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</si>
  <si>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</si>
  <si>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</si>
  <si>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</si>
  <si>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</si>
  <si>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</si>
  <si>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</si>
  <si>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</si>
  <si>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</si>
  <si>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</si>
  <si>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</si>
  <si>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</si>
  <si>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</si>
  <si>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</si>
  <si>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</si>
  <si>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</si>
  <si>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</si>
  <si>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</si>
  <si>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</si>
  <si>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</si>
  <si>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</si>
  <si>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</si>
  <si>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</si>
  <si>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</si>
  <si>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</si>
  <si>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</si>
  <si>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</si>
  <si>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</si>
  <si>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</si>
  <si>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</si>
  <si>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</si>
  <si>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</si>
  <si>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</si>
  <si>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</si>
  <si>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</si>
  <si>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</si>
  <si>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</si>
  <si>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</si>
  <si>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</si>
  <si>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</si>
  <si>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</si>
  <si>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</si>
  <si>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</si>
  <si>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</si>
  <si>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</si>
  <si>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</si>
  <si>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</si>
  <si>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</si>
  <si>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</si>
  <si>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</si>
  <si>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</si>
  <si>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</si>
  <si>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</si>
  <si>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</si>
  <si>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</si>
  <si>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</si>
  <si>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</si>
  <si>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</si>
  <si>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</si>
  <si>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</si>
  <si>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</si>
  <si>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</si>
  <si>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</si>
  <si>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</si>
  <si>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</si>
  <si>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</si>
  <si>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</si>
  <si>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</si>
  <si>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</si>
  <si>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</si>
  <si>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</si>
  <si>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</si>
  <si>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</si>
  <si>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</si>
  <si>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</si>
  <si>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</si>
  <si>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</si>
  <si>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</si>
  <si>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</si>
  <si>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</si>
  <si>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</si>
  <si>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</si>
  <si>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</si>
  <si>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</si>
  <si>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</si>
  <si>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</si>
  <si>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</si>
  <si>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</si>
  <si>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</si>
  <si>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</si>
  <si>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</si>
  <si>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</si>
  <si>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</si>
  <si>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</si>
  <si>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</si>
  <si>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</si>
  <si>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</si>
  <si>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</si>
  <si>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</si>
  <si>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</si>
  <si>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</si>
  <si>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</si>
  <si>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</si>
  <si>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</si>
  <si>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</si>
  <si>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</si>
  <si>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</si>
  <si>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</si>
  <si>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</si>
  <si>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</si>
  <si>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</si>
  <si>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</si>
  <si>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</si>
  <si>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</si>
  <si>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</si>
  <si>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</si>
  <si>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</si>
  <si>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</si>
  <si>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</si>
  <si>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</si>
  <si>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</si>
  <si>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</si>
  <si>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</si>
  <si>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</si>
  <si>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</si>
  <si>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</si>
  <si>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</si>
  <si>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</si>
  <si>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</si>
  <si>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</si>
  <si>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</si>
  <si>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</si>
  <si>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</si>
  <si>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</si>
  <si>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</si>
  <si>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</si>
  <si>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</si>
  <si>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</si>
  <si>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</si>
  <si>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</si>
  <si>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</si>
  <si>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</si>
  <si>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</si>
  <si>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</si>
  <si>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</si>
  <si>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</si>
  <si>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</si>
  <si>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</si>
  <si>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</si>
  <si>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</si>
  <si>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</si>
  <si>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</si>
  <si>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</si>
  <si>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</si>
  <si>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</si>
  <si>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</si>
  <si>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</si>
  <si>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</si>
  <si>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</si>
  <si>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</si>
  <si>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</si>
  <si>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</si>
  <si>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</si>
  <si>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</si>
  <si>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</si>
  <si>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</si>
  <si>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</si>
  <si>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</si>
  <si>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</si>
  <si>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</si>
  <si>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</si>
  <si>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</si>
  <si>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</si>
  <si>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</si>
  <si>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</si>
  <si>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</si>
  <si>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</si>
  <si>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</si>
  <si>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</si>
  <si>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</si>
  <si>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</si>
  <si>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</si>
  <si>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</si>
  <si>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</si>
  <si>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</si>
  <si>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</si>
  <si>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</si>
  <si>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</si>
  <si>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</si>
  <si>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</si>
  <si>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</si>
  <si>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</si>
  <si>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</si>
  <si>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</si>
  <si>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</si>
  <si>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</si>
  <si>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</si>
  <si>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</si>
  <si>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</si>
  <si>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</si>
  <si>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</si>
  <si>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</si>
  <si>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</si>
  <si>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</si>
  <si>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</si>
  <si>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</si>
  <si>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</si>
  <si>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</si>
  <si>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</si>
  <si>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</si>
  <si>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</si>
  <si>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</si>
  <si>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</si>
  <si>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</si>
  <si>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</si>
  <si>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</si>
  <si>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</si>
  <si>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</si>
  <si>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</si>
  <si>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</si>
  <si>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</si>
  <si>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</si>
  <si>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</si>
  <si>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</si>
  <si>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</si>
  <si>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</si>
  <si>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</si>
  <si>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</si>
  <si>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</si>
  <si>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</si>
  <si>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</si>
  <si>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</si>
  <si>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</si>
  <si>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</si>
  <si>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</si>
  <si>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</si>
  <si>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</si>
  <si>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</si>
  <si>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</si>
  <si>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</si>
  <si>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</si>
  <si>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</si>
  <si>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</si>
  <si>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</si>
  <si>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</si>
  <si>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</si>
  <si>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</si>
  <si>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</si>
  <si>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</si>
  <si>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</si>
  <si>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</si>
  <si>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</si>
  <si>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</si>
  <si>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</si>
  <si>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</si>
  <si>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</si>
  <si>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</si>
  <si>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</si>
  <si>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</si>
  <si>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</si>
  <si>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</si>
  <si>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</si>
  <si>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</si>
  <si>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</si>
  <si>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</si>
  <si>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</si>
  <si>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</si>
  <si>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</si>
  <si>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</si>
  <si>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</si>
  <si>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</si>
  <si>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</si>
  <si>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</si>
  <si>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</si>
  <si>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</si>
  <si>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</si>
  <si>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</si>
  <si>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</si>
  <si>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</si>
  <si>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</si>
  <si>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</si>
  <si>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</si>
  <si>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</si>
  <si>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</si>
  <si>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</si>
  <si>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</si>
  <si>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</si>
  <si>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</si>
  <si>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</si>
  <si>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</si>
  <si>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</si>
  <si>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</si>
  <si>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</si>
  <si>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</si>
  <si>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</si>
  <si>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</si>
  <si>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</si>
  <si>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</si>
  <si>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</si>
  <si>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</si>
  <si>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</si>
  <si>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</si>
  <si>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</si>
  <si>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</si>
  <si>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</si>
  <si>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</si>
  <si>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</si>
  <si>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</si>
  <si>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</si>
  <si>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</si>
  <si>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</si>
  <si>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</si>
  <si>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</si>
  <si>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</si>
  <si>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</si>
  <si>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</si>
  <si>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</si>
  <si>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</si>
  <si>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</si>
  <si>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</si>
  <si>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</si>
  <si>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</si>
  <si>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</si>
  <si>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</si>
  <si>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</si>
  <si>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</si>
  <si>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</si>
  <si>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</si>
  <si>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</si>
  <si>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</si>
  <si>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</si>
  <si>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</si>
  <si>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</si>
  <si>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</si>
  <si>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</si>
  <si>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</si>
  <si>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</si>
  <si>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</si>
  <si>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</si>
  <si>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</si>
  <si>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</si>
  <si>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</si>
  <si>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</si>
  <si>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</si>
  <si>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</si>
  <si>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</si>
  <si>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</si>
  <si>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</si>
  <si>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</si>
  <si>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</si>
  <si>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</si>
  <si>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</si>
  <si>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</si>
  <si>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</si>
  <si>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</si>
  <si>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</si>
  <si>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</si>
  <si>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</si>
  <si>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</si>
  <si>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</si>
  <si>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</si>
  <si>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</si>
  <si>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</si>
  <si>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</si>
  <si>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</si>
  <si>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</si>
  <si>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</si>
  <si>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</si>
  <si>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</si>
  <si>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</si>
  <si>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</si>
  <si>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</si>
  <si>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</si>
  <si>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</si>
  <si>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</si>
  <si>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</si>
  <si>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</si>
  <si>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</si>
  <si>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</si>
  <si>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</si>
  <si>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</si>
  <si>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</si>
  <si>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</si>
  <si>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</si>
  <si>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14:54</t>
  </si>
  <si>
    <t>Совместно с д/кардиологом: с учетом клинических данных, ЭКГ и КАГ рекомендована ЧКВ бассейна ОА.</t>
  </si>
  <si>
    <t>20 ml</t>
  </si>
  <si>
    <t>150 ml</t>
  </si>
  <si>
    <t>Масленников А.Н.</t>
  </si>
  <si>
    <t>Устье ствола ЛКА катетеризировано проводниковым катетером Launcher EBU  3.5 6Fr. Коронарный проводник fielder проведён в дистальный сегмент ОА.  Предилатация субокклюзирующих стенозов  БК Колибри 2.0-15, давленим 12 атм. В зону дистального сегмента  имплантирован стент DES Resolute Integrity  2,75-22 мм, давлением 11 атм.  В зону проксимального сегмента от устья имплантирован стент DES Resolute Integrity  3,5-18 мм, давлением 16 атм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ОА и ВТК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</si>
  <si>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неровности контуров</t>
  </si>
  <si>
    <t>стеноз устья и стеноз проксимального сегмента 30%, ХТО на уровне среднего сегмента ПНА. Стеноз устья крупной СВ 60%, стеноз устья и стеноз проксимального сегмента ДВ 70%.   Антеградный  кровоток за зоной хронической  окклюзии TIMI 0.  Умеренные коллатерали в СВ ПНА из бассейна ПКА</t>
  </si>
  <si>
    <t xml:space="preserve">эксцентричный субокклюзирующий стеноз проксимального сегмента, стеноз субокклюзирующий на уровнедистального сегмента. Антеградный  кровоток ближе к TIMI II. </t>
  </si>
  <si>
    <t xml:space="preserve">стенозы пркосимального сегмента 50%, стенозы среднего и дистального сегмента 40%.  Антеградный  кровоток ближе 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</si>
</sst>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17" sqref="L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45424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0.56944444444444442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0.57638888888888895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5" t="s">
        <v>527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24170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13335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523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8" t="s">
        <v>404</v>
      </c>
      <c r="H16" s="166">
        <v>6246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11.8674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529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530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531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532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524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J32" sqref="J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2">
        <v>2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1"/>
      <c r="C10" s="240"/>
      <c r="D10" s="240"/>
      <c r="E10" s="240"/>
      <c r="F10" s="195"/>
      <c r="G10" s="118"/>
      <c r="H10" s="39"/>
    </row>
    <row r="11" spans="1:8">
      <c r="A11" s="194"/>
      <c r="B11" s="198"/>
      <c r="C11" s="201">
        <f>SUM(F8:F10)</f>
        <v>2</v>
      </c>
      <c r="H11" s="39"/>
    </row>
    <row r="12" spans="1:8" ht="18.75">
      <c r="A12" s="75" t="s">
        <v>191</v>
      </c>
      <c r="B12" s="20">
        <f>КАГ!B8</f>
        <v>45424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0.57638888888888895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0.60763888888888895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3.125E-2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Масленников А.Н.</v>
      </c>
      <c r="C16" s="202">
        <f>LEN(КАГ!B11)</f>
        <v>16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24170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58</v>
      </c>
      <c r="H18" s="39"/>
    </row>
    <row r="19" spans="1:8" ht="14.45" customHeight="1">
      <c r="A19" s="15" t="s">
        <v>12</v>
      </c>
      <c r="B19" s="68">
        <f>КАГ!B14</f>
        <v>13335</v>
      </c>
      <c r="C19" s="69"/>
      <c r="D19" s="69"/>
      <c r="E19" s="69"/>
      <c r="F19" s="69"/>
      <c r="G19" s="167" t="s">
        <v>401</v>
      </c>
      <c r="H19" s="182" t="str">
        <f>КАГ!H15</f>
        <v>14:54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404</v>
      </c>
      <c r="H20" s="183">
        <f>КАГ!H16</f>
        <v>6246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9" t="s">
        <v>390</v>
      </c>
      <c r="H21" s="170">
        <f>КАГ!H17</f>
        <v>11.8674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>Реканализация:</v>
      </c>
      <c r="H22" s="187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0.58125000000000004</v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4" t="s">
        <v>528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525</v>
      </c>
      <c r="C40" s="120"/>
      <c r="D40" s="241" t="s">
        <v>402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2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372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7" sqref="G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45424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Масленников А.Н.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24170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58</v>
      </c>
    </row>
    <row r="7" spans="1:4">
      <c r="A7" s="38"/>
      <c r="C7" s="101" t="s">
        <v>12</v>
      </c>
      <c r="D7" s="103">
        <f>КАГ!$B$14</f>
        <v>13335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2" t="s">
        <v>13</v>
      </c>
      <c r="D10" s="153">
        <f>КАГ!$B$8</f>
        <v>45424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6" t="s">
        <v>376</v>
      </c>
      <c r="C16" s="136" t="s">
        <v>409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6" t="s">
        <v>324</v>
      </c>
      <c r="C17" s="136" t="s">
        <v>452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468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514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516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BMS, Integtity</v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DES, Calipso</v>
      </c>
      <c r="Y52" s="115" t="str">
        <f>IFERROR(INDEX(Расходка[Наименование расходного материала],MATCH(Расходка[[#This Row],[№]],Поиск_расходки[Индекс8],0)),"")</f>
        <v>DES, Calipso</v>
      </c>
      <c r="Z52" s="115" t="str">
        <f>IFERROR(INDEX(Расходка[Наименование расходного материала],MATCH(Расходка[[#This Row],[№]],Поиск_расходки[Индекс9],0)),"")</f>
        <v>DES, 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DES, NanoMed</v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1</v>
      </c>
      <c r="J54" s="116">
        <f>IF(ISNUMBER(SEARCH('Карта учёта'!$B$18,Расходка[[#This Row],[Наименование расходного материала]])),MAX($J$1:J53)+1,0)</f>
        <v>1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Firehawk</v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454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455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466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421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521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511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2024-05-12T12:13:27Z</cp:lastPrinted>
  <dcterms:created xsi:type="dcterms:W3CDTF">2015-06-05T18:19:34Z</dcterms:created>
  <dcterms:modified xsi:type="dcterms:W3CDTF">2024-05-12T12:13:30Z</dcterms:modified>
</cp:coreProperties>
</file>