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57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58" i="1" l="1"/>
  <c r="P73" i="1"/>
  <c r="AC71" i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O66" i="1" s="1"/>
  <c r="R73" i="1"/>
  <c r="R74" i="1"/>
  <c r="AC73" i="1"/>
  <c r="P74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7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AB66" i="1"/>
  <c r="AC74" i="1"/>
  <c r="AC60" i="1"/>
  <c r="Q69" i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58" i="1" l="1"/>
  <c r="O73" i="1"/>
  <c r="AB71" i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O74" i="1"/>
  <c r="AB74" i="1" s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B60" i="1" l="1"/>
  <c r="AD73" i="1"/>
  <c r="Q7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AD74" i="1" l="1"/>
  <c r="AD60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73" i="1" l="1"/>
  <c r="U74" i="1"/>
  <c r="J71" i="1"/>
  <c r="I71" i="1"/>
  <c r="F70" i="1"/>
  <c r="F71" i="1" s="1"/>
  <c r="U71" i="1"/>
  <c r="U72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72" i="1" l="1"/>
  <c r="I72" i="1"/>
  <c r="I73" i="1" s="1"/>
  <c r="J72" i="1"/>
  <c r="W66" i="1"/>
  <c r="W48" i="1"/>
  <c r="W69" i="1"/>
  <c r="W40" i="1"/>
  <c r="W57" i="1"/>
  <c r="W46" i="1"/>
  <c r="W49" i="1"/>
  <c r="W67" i="1"/>
  <c r="W45" i="1"/>
  <c r="W50" i="1"/>
  <c r="W55" i="1"/>
  <c r="W41" i="1"/>
  <c r="S43" i="1"/>
  <c r="S60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I74" i="1" l="1"/>
  <c r="S66" i="1"/>
  <c r="S74" i="1"/>
  <c r="S72" i="1"/>
  <c r="W39" i="1"/>
  <c r="J73" i="1"/>
  <c r="S2" i="1"/>
  <c r="S73" i="1"/>
  <c r="W65" i="1"/>
  <c r="W44" i="1"/>
  <c r="W62" i="1"/>
  <c r="W63" i="1"/>
  <c r="W64" i="1"/>
  <c r="W58" i="1"/>
  <c r="W54" i="1"/>
  <c r="W51" i="1"/>
  <c r="W52" i="1"/>
  <c r="W56" i="1"/>
  <c r="W42" i="1"/>
  <c r="W53" i="1"/>
  <c r="W61" i="1"/>
  <c r="W47" i="1"/>
  <c r="W72" i="1"/>
  <c r="W68" i="1"/>
  <c r="W59" i="1"/>
  <c r="W71" i="1"/>
  <c r="W43" i="1"/>
  <c r="W70" i="1"/>
  <c r="K67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V72" i="1" l="1"/>
  <c r="V66" i="1"/>
  <c r="V63" i="1"/>
  <c r="V54" i="1"/>
  <c r="V50" i="1"/>
  <c r="V48" i="1"/>
  <c r="V53" i="1"/>
  <c r="V61" i="1"/>
  <c r="V55" i="1"/>
  <c r="V70" i="1"/>
  <c r="V62" i="1"/>
  <c r="V57" i="1"/>
  <c r="V47" i="1"/>
  <c r="V39" i="1"/>
  <c r="V41" i="1"/>
  <c r="V44" i="1"/>
  <c r="V68" i="1"/>
  <c r="V67" i="1"/>
  <c r="V40" i="1"/>
  <c r="V46" i="1"/>
  <c r="V52" i="1"/>
  <c r="V45" i="1"/>
  <c r="V49" i="1"/>
  <c r="V56" i="1"/>
  <c r="V59" i="1"/>
  <c r="V73" i="1"/>
  <c r="V65" i="1"/>
  <c r="V42" i="1"/>
  <c r="V58" i="1"/>
  <c r="V71" i="1"/>
  <c r="V64" i="1"/>
  <c r="V43" i="1"/>
  <c r="V69" i="1"/>
  <c r="V51" i="1"/>
  <c r="V74" i="1"/>
  <c r="V60" i="1"/>
  <c r="W73" i="1"/>
  <c r="J74" i="1"/>
  <c r="K6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W74" i="1" l="1"/>
  <c r="W60" i="1"/>
  <c r="K69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K72" i="1" l="1"/>
  <c r="X53" i="1"/>
  <c r="X63" i="1"/>
  <c r="X57" i="1"/>
  <c r="X56" i="1"/>
  <c r="X41" i="1"/>
  <c r="X29" i="1"/>
  <c r="X36" i="1"/>
  <c r="X9" i="1"/>
  <c r="X18" i="1"/>
  <c r="X8" i="1"/>
  <c r="X40" i="1"/>
  <c r="X67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X5" i="1" l="1"/>
  <c r="K73" i="1"/>
  <c r="X69" i="1"/>
  <c r="X66" i="1"/>
  <c r="X61" i="1"/>
  <c r="X6" i="1"/>
  <c r="X19" i="1"/>
  <c r="X32" i="1"/>
  <c r="X28" i="1"/>
  <c r="X43" i="1"/>
  <c r="X52" i="1"/>
  <c r="X42" i="1"/>
  <c r="X51" i="1"/>
  <c r="X39" i="1"/>
  <c r="X14" i="1"/>
  <c r="X2" i="1"/>
  <c r="X72" i="1"/>
  <c r="X70" i="1"/>
  <c r="X71" i="1"/>
  <c r="X46" i="1"/>
  <c r="X44" i="1"/>
  <c r="X49" i="1"/>
  <c r="X47" i="1"/>
  <c r="X7" i="1"/>
  <c r="X38" i="1"/>
  <c r="X17" i="1"/>
  <c r="X13" i="1"/>
  <c r="X20" i="1"/>
  <c r="X37" i="1"/>
  <c r="X15" i="1"/>
  <c r="X16" i="1"/>
  <c r="X21" i="1"/>
  <c r="X59" i="1"/>
  <c r="X62" i="1"/>
  <c r="X54" i="1"/>
  <c r="X68" i="1"/>
  <c r="X45" i="1"/>
  <c r="X64" i="1"/>
  <c r="X50" i="1"/>
  <c r="X55" i="1"/>
  <c r="X48" i="1"/>
  <c r="X58" i="1"/>
  <c r="X65" i="1"/>
  <c r="X12" i="1"/>
  <c r="X23" i="1"/>
  <c r="X35" i="1"/>
  <c r="X26" i="1"/>
  <c r="X31" i="1"/>
  <c r="X4" i="1"/>
  <c r="X25" i="1"/>
  <c r="X24" i="1"/>
  <c r="X27" i="1"/>
  <c r="X10" i="1"/>
  <c r="X3" i="1"/>
  <c r="X34" i="1"/>
  <c r="X22" i="1"/>
  <c r="X30" i="1"/>
  <c r="X33" i="1"/>
  <c r="X11" i="1"/>
  <c r="N67" i="1"/>
  <c r="AA66" i="1"/>
  <c r="AA67" i="1"/>
  <c r="AA64" i="1"/>
  <c r="AA65" i="1"/>
  <c r="G61" i="1"/>
  <c r="AA62" i="1"/>
  <c r="AA61" i="1"/>
  <c r="AA59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X73" i="1" l="1"/>
  <c r="K74" i="1"/>
  <c r="N68" i="1"/>
  <c r="G62" i="1"/>
  <c r="G63" i="1" s="1"/>
  <c r="M51" i="1"/>
  <c r="M52" i="1" s="1"/>
  <c r="M53" i="1" s="1"/>
  <c r="L50" i="1"/>
  <c r="X74" i="1" l="1"/>
  <c r="X60" i="1"/>
  <c r="AA68" i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G72" i="1" s="1"/>
  <c r="T74" i="1" s="1"/>
  <c r="AA70" i="1"/>
  <c r="M56" i="1"/>
  <c r="M57" i="1" s="1"/>
  <c r="L54" i="1"/>
  <c r="T2" i="1" l="1"/>
  <c r="T73" i="1"/>
  <c r="AA31" i="1"/>
  <c r="N71" i="1"/>
  <c r="AA71" i="1" s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N72" i="1"/>
  <c r="N73" i="1" s="1"/>
  <c r="L67" i="1"/>
  <c r="M61" i="1"/>
  <c r="AA73" i="1" l="1"/>
  <c r="N74" i="1"/>
  <c r="AA72" i="1"/>
  <c r="AA58" i="1"/>
  <c r="L68" i="1"/>
  <c r="M62" i="1"/>
  <c r="Y2" i="1"/>
  <c r="AA74" i="1" l="1"/>
  <c r="AA60" i="1"/>
  <c r="L69" i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34" i="1"/>
  <c r="Z57" i="1"/>
  <c r="Z18" i="1"/>
  <c r="Z30" i="1"/>
  <c r="Z10" i="1"/>
  <c r="Z37" i="1"/>
  <c r="Z42" i="1"/>
  <c r="Z35" i="1"/>
  <c r="Z3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L73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2" i="1"/>
  <c r="Y70" i="1"/>
  <c r="Z23" i="1"/>
  <c r="M68" i="1"/>
  <c r="Z22" i="1"/>
  <c r="Y73" i="1" l="1"/>
  <c r="L74" i="1"/>
  <c r="Y71" i="1"/>
  <c r="Z68" i="1"/>
  <c r="M69" i="1"/>
  <c r="Y74" i="1" l="1"/>
  <c r="Y60" i="1"/>
  <c r="Z69" i="1"/>
  <c r="Z47" i="1"/>
  <c r="M70" i="1"/>
  <c r="Z70" i="1" l="1"/>
  <c r="M71" i="1"/>
  <c r="Z31" i="1"/>
  <c r="Z71" i="1"/>
  <c r="Z12" i="1" l="1"/>
  <c r="M72" i="1"/>
  <c r="Z72" i="1" l="1"/>
  <c r="M73" i="1"/>
  <c r="Z58" i="1"/>
  <c r="Z73" i="1" l="1"/>
  <c r="M74" i="1"/>
  <c r="Z74" i="1" l="1"/>
  <c r="Z6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<sst xmlns="http://schemas.openxmlformats.org/spreadsheetml/2006/main" count="880" uniqueCount="536">
  <si>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</si>
  <si>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</si>
  <si>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</si>
  <si>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</si>
  <si>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</si>
  <si>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</si>
  <si>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</si>
  <si>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</si>
  <si>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</si>
  <si>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</si>
  <si>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</si>
  <si>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</si>
  <si>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</si>
  <si>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</si>
  <si>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</si>
  <si>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</si>
  <si>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</si>
  <si>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</si>
  <si>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</si>
  <si>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</si>
  <si>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</si>
  <si>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</si>
  <si>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</si>
  <si>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</si>
  <si>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</si>
  <si>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</si>
  <si>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</si>
  <si>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</si>
  <si>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</si>
  <si>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</si>
  <si>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</si>
  <si>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</si>
  <si>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</si>
  <si>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</si>
  <si>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</si>
  <si>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</si>
  <si>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</si>
  <si>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</si>
  <si>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</si>
  <si>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</si>
  <si>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</si>
  <si>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</si>
  <si>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</si>
  <si>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</si>
  <si>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</si>
  <si>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</si>
  <si>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</si>
  <si>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</si>
  <si>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</si>
  <si>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</si>
  <si>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</si>
  <si>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</si>
  <si>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</si>
  <si>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</si>
  <si>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</si>
  <si>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</si>
  <si>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</si>
  <si>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</si>
  <si>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</si>
  <si>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</si>
  <si>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</si>
  <si>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</si>
  <si>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</si>
  <si>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</si>
  <si>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</si>
  <si>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</si>
  <si>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</si>
  <si>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</si>
  <si>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</si>
  <si>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</si>
  <si>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</si>
  <si>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</si>
  <si>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</si>
  <si>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</si>
  <si>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</si>
  <si>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</si>
  <si>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</si>
  <si>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</si>
  <si>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</si>
  <si>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</si>
  <si>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</si>
  <si>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</si>
  <si>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</si>
  <si>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</si>
  <si>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</si>
  <si>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</si>
  <si>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</si>
  <si>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</si>
  <si>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</si>
  <si>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</si>
  <si>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</si>
  <si>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</si>
  <si>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</si>
  <si>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</si>
  <si>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</si>
  <si>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</si>
  <si>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</si>
  <si>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</si>
  <si>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</si>
  <si>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</si>
  <si>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</si>
  <si>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</si>
  <si>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</si>
  <si>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</si>
  <si>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</si>
  <si>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</si>
  <si>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</si>
  <si>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</si>
  <si>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</si>
  <si>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</si>
  <si>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</si>
  <si>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</si>
  <si>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</si>
  <si>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</si>
  <si>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</si>
  <si>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</si>
  <si>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</si>
  <si>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</si>
  <si>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</si>
  <si>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</si>
  <si>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</si>
  <si>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</si>
  <si>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</si>
  <si>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</si>
  <si>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</si>
  <si>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</si>
  <si>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</si>
  <si>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</si>
  <si>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</si>
  <si>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</si>
  <si>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</si>
  <si>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</si>
  <si>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</si>
  <si>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</si>
  <si>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</si>
  <si>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</si>
  <si>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</si>
  <si>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</si>
  <si>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</si>
  <si>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</si>
  <si>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</si>
  <si>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</si>
  <si>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</si>
  <si>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</si>
  <si>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</si>
  <si>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</si>
  <si>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</si>
  <si>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</si>
  <si>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</si>
  <si>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</si>
  <si>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</si>
  <si>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</si>
  <si>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</si>
  <si>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</si>
  <si>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</si>
  <si>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</si>
  <si>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</si>
  <si>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</si>
  <si>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</si>
  <si>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</si>
  <si>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</si>
  <si>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</si>
  <si>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</si>
  <si>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</si>
  <si>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</si>
  <si>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</si>
  <si>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</si>
  <si>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</si>
  <si>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</si>
  <si>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</si>
  <si>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</si>
  <si>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</si>
  <si>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</si>
  <si>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</si>
  <si>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</si>
  <si>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</si>
  <si>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</si>
  <si>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</si>
  <si>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</si>
  <si>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</si>
  <si>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</si>
  <si>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</si>
  <si>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</si>
  <si>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</si>
  <si>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</si>
  <si>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</si>
  <si>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</si>
  <si>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</si>
  <si>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</si>
  <si>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</si>
  <si>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</si>
  <si>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</si>
  <si>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</si>
  <si>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</si>
  <si>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</si>
  <si>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</si>
  <si>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</si>
  <si>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</si>
  <si>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</si>
  <si>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</si>
  <si>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</si>
  <si>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</si>
  <si>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</si>
  <si>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</si>
  <si>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</si>
  <si>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</si>
  <si>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</si>
  <si>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</si>
  <si>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</si>
  <si>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</si>
  <si>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</si>
  <si>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</si>
  <si>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</si>
  <si>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</si>
  <si>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</si>
  <si>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</si>
  <si>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</si>
  <si>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</si>
  <si>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</si>
  <si>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</si>
  <si>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</si>
  <si>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</si>
  <si>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</si>
  <si>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</si>
  <si>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</si>
  <si>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</si>
  <si>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</si>
  <si>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</si>
  <si>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</si>
  <si>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</si>
  <si>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</si>
  <si>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</si>
  <si>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</si>
  <si>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</si>
  <si>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</si>
  <si>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</si>
  <si>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</si>
  <si>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</si>
  <si>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</si>
  <si>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</si>
  <si>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</si>
  <si>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</si>
  <si>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</si>
  <si>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</si>
  <si>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</si>
  <si>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</si>
  <si>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</si>
  <si>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</si>
  <si>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</si>
  <si>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</si>
  <si>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</si>
  <si>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</si>
  <si>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</si>
  <si>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</si>
  <si>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</si>
  <si>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</si>
  <si>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</si>
  <si>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</si>
  <si>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</si>
  <si>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</si>
  <si>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</si>
  <si>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</si>
  <si>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</si>
  <si>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</si>
  <si>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</si>
  <si>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</si>
  <si>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</si>
  <si>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</si>
  <si>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</si>
  <si>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</si>
  <si>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</si>
  <si>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</si>
  <si>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</si>
  <si>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</si>
  <si>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</si>
  <si>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</si>
  <si>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</si>
  <si>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</si>
  <si>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</si>
  <si>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</si>
  <si>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</si>
  <si>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</si>
  <si>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</si>
  <si>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</si>
  <si>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</si>
  <si>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</si>
  <si>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</si>
  <si>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</si>
  <si>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</si>
  <si>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</si>
  <si>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</si>
  <si>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</si>
  <si>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</si>
  <si>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</si>
  <si>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</si>
  <si>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</si>
  <si>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</si>
  <si>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</si>
  <si>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</si>
  <si>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</si>
  <si>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</si>
  <si>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</si>
  <si>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</si>
  <si>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</si>
  <si>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</si>
  <si>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</si>
  <si>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</si>
  <si>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</si>
  <si>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</si>
  <si>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</si>
  <si>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</si>
  <si>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</si>
  <si>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</si>
  <si>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</si>
  <si>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</si>
  <si>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</si>
  <si>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</si>
  <si>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</si>
  <si>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</si>
  <si>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</si>
  <si>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</si>
  <si>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</si>
  <si>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</si>
  <si>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</si>
  <si>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</si>
  <si>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</si>
  <si>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</si>
  <si>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</si>
  <si>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</si>
  <si>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</si>
  <si>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</si>
  <si>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</si>
  <si>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</si>
  <si>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</si>
  <si>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</si>
  <si>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</si>
  <si>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</si>
  <si>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</si>
  <si>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</si>
  <si>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</si>
  <si>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</si>
  <si>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</si>
  <si>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</si>
  <si>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</si>
  <si>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</si>
  <si>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</si>
  <si>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</si>
  <si>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</si>
  <si>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</si>
  <si>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</si>
  <si>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</si>
  <si>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</si>
  <si>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</si>
  <si>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</si>
  <si>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</si>
  <si>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</si>
  <si>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</si>
  <si>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</si>
  <si>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</si>
  <si>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</si>
  <si>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</si>
  <si>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</si>
  <si>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</si>
  <si>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</si>
  <si>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</si>
  <si>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</si>
  <si>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</si>
  <si>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</si>
  <si>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</si>
  <si>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</si>
  <si>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</si>
  <si>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</si>
  <si>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</si>
  <si>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</si>
  <si>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</si>
  <si>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</si>
  <si>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</si>
  <si>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</si>
  <si>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</si>
  <si>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</si>
  <si>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</si>
  <si>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</si>
  <si>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</si>
  <si>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</si>
  <si>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</si>
  <si>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</si>
  <si>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</si>
  <si>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</si>
  <si>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</si>
  <si>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</si>
  <si>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</si>
  <si>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</si>
  <si>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</si>
  <si>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</si>
  <si>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</si>
  <si>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</si>
  <si>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</si>
  <si>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</si>
  <si>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</si>
  <si>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</si>
  <si>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</si>
  <si>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</si>
  <si>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</si>
  <si>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</si>
  <si>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</si>
  <si>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</si>
  <si>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</si>
  <si>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</si>
  <si>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</si>
  <si>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</si>
  <si>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</si>
  <si>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</si>
  <si>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</si>
  <si>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</si>
  <si>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</si>
  <si>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</si>
  <si>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</si>
  <si>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</si>
  <si>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</si>
  <si>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</si>
  <si>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</si>
  <si>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</si>
  <si>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</si>
  <si>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</si>
  <si>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</si>
  <si>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</si>
  <si>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</si>
  <si>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</si>
  <si>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</si>
  <si>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</si>
  <si>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</si>
  <si>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</si>
  <si>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</si>
  <si>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</si>
  <si>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</si>
  <si>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</si>
  <si>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</si>
  <si>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</si>
  <si>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</si>
  <si>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</si>
  <si>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</si>
  <si>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</si>
  <si>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</si>
  <si>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</si>
  <si>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</si>
  <si>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</si>
  <si>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</si>
  <si>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</si>
  <si>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</si>
  <si>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</si>
  <si>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</si>
  <si>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</si>
  <si>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</si>
  <si>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</si>
  <si>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</si>
  <si>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</si>
  <si>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</si>
  <si>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</si>
  <si>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</si>
  <si>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</si>
  <si>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</si>
  <si>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</si>
  <si>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</si>
  <si>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</si>
  <si>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</si>
  <si>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</si>
  <si>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</si>
  <si>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</si>
  <si>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</si>
  <si>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</si>
  <si>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</si>
  <si>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</si>
  <si>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</si>
  <si>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</si>
  <si>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</si>
  <si>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</si>
  <si>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</si>
  <si>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</si>
  <si>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</si>
  <si>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</si>
  <si>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</si>
  <si>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</si>
  <si>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</si>
  <si>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</si>
  <si>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</si>
  <si>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</si>
  <si>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</si>
  <si>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</si>
  <si>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</si>
  <si>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</si>
  <si>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</si>
  <si>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</si>
  <si>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</si>
  <si>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</si>
  <si>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</si>
  <si>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</si>
  <si>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</si>
  <si>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</si>
  <si>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</si>
  <si>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</si>
  <si>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</si>
  <si>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</si>
  <si>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</si>
  <si>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</si>
  <si>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</si>
  <si>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</si>
  <si>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</si>
  <si>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</si>
  <si>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</si>
  <si>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</si>
  <si>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</si>
  <si>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</si>
  <si>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</si>
  <si>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</si>
  <si>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</si>
  <si>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</si>
  <si>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</si>
  <si>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</si>
  <si>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</si>
  <si>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</si>
  <si>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проходим, неровности контуров</t>
  </si>
  <si>
    <t>08:16</t>
  </si>
  <si>
    <t>Фризин И.С.</t>
  </si>
  <si>
    <t>200 ml</t>
  </si>
  <si>
    <t>100 ml</t>
  </si>
  <si>
    <t>Совместно с д/кардиологом: с учетом клинических данных, ЭКГ и КАГ рекомендована ЧКВ бассейна ДВ.</t>
  </si>
  <si>
    <t>BMS, Integrity</t>
  </si>
  <si>
    <t>DES, Resolute Integrity</t>
  </si>
  <si>
    <t>DES, Калип/Calipso</t>
  </si>
  <si>
    <t>Shunmei</t>
  </si>
  <si>
    <t>DES, Evermine50</t>
  </si>
  <si>
    <t xml:space="preserve">Сбалансированный </t>
  </si>
  <si>
    <t xml:space="preserve">неровности контуров проксимального сегмента, стеноз в зоне бифуркации: ПНА - 30%, устье ДВ с переходом на прокс/3 - субокклюзия. Неровности контуров среднего сегмента, пролонгированный стеноз дистального сегмента 40%.  Антеградный  кровоток по ПНА - TIMI III. Антеградный  кровоток по ДВ - TIMI II.  </t>
  </si>
  <si>
    <t xml:space="preserve">стеноз дистального сегмента 30%. Антеградный  кровоток TIMI III. </t>
  </si>
  <si>
    <t>неровности контуров проксимального сегмента.  Антеградный  кровоток по ПКА - TIMI III.</t>
  </si>
  <si>
    <t>Устье ствола ЛКА  катетеризировано проводниковым катетером Launcher EBU 3.5 6Fr. Коронарный проводник Shunmei проведён в дистальный сегмент ДВ. Выполнена эффективная баллонная ангиопластика субокклюзирующего стеноза ДВ. С учётом крайне высокого риска протрузии стента в просвет ПНА при одностентовой методики стентировании ДВ и высокой вероятности  на конверсию стентирования ПНА-ДВ двумя стентами принято  решение от стентирования ДВ  воздержаться, а так же принято решение в пользу к интраоперационному ведению блокаторов IIb/IIIa рецепторов тромбоцитов.  На контрольных съемках антеградный кровоток по ДВ восстановлен  - TIMI III,  резидуальный стеноз менее 40%. Ангиографический результат субоптимальный.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</si>
</sst>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1" fillId="0" borderId="0" xfId="0" applyFon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I20" sqref="I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0.84027777777777779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0.84722222222222221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4" t="s">
        <v>522</v>
      </c>
      <c r="C11" s="8"/>
      <c r="D11" s="95" t="s">
        <v>170</v>
      </c>
      <c r="E11" s="93"/>
      <c r="F11" s="93"/>
      <c r="G11" s="24" t="s">
        <v>509</v>
      </c>
      <c r="H11" s="26"/>
    </row>
    <row r="12" spans="1:8" ht="16.5" thickTop="1">
      <c r="A12" s="81" t="s">
        <v>8</v>
      </c>
      <c r="B12" s="82">
        <v>27561</v>
      </c>
      <c r="C12" s="12"/>
      <c r="D12" s="95" t="s">
        <v>302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15268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399</v>
      </c>
      <c r="H15" s="170" t="s">
        <v>521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402</v>
      </c>
      <c r="H16" s="165">
        <v>4030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388</v>
      </c>
      <c r="H17" s="169">
        <f>H16*0.0019</f>
        <v>7.657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520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532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533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534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525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K28" sqref="K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401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5" t="s">
        <v>223</v>
      </c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4"/>
      <c r="G10" s="118"/>
      <c r="H10" s="39"/>
    </row>
    <row r="11" spans="1:8">
      <c r="A11" s="193"/>
      <c r="B11" s="197"/>
      <c r="C11" s="200">
        <f>SUM(F8:F10)</f>
        <v>0</v>
      </c>
      <c r="H11" s="39"/>
    </row>
    <row r="12" spans="1:8" ht="18.75">
      <c r="A12" s="75" t="s">
        <v>191</v>
      </c>
      <c r="B12" s="20">
        <f>КАГ!B8</f>
        <v>45440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0.84722222222222221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0.88194444444444453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387</v>
      </c>
      <c r="B15" s="189">
        <f>IF(B14&lt;B13,B14+1,B14)-B13</f>
        <v>3.4722222222222321E-2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Фризин И.С.</v>
      </c>
      <c r="C16" s="201">
        <f>LEN(КАГ!B11)</f>
        <v>11</v>
      </c>
      <c r="D16" s="95" t="s">
        <v>302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27561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15268</v>
      </c>
      <c r="C19" s="69"/>
      <c r="D19" s="69"/>
      <c r="E19" s="69"/>
      <c r="F19" s="69"/>
      <c r="G19" s="166" t="s">
        <v>399</v>
      </c>
      <c r="H19" s="181" t="str">
        <f>КАГ!H15</f>
        <v>08:16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402</v>
      </c>
      <c r="H20" s="182">
        <f>КАГ!H16</f>
        <v>4030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388</v>
      </c>
      <c r="H21" s="169">
        <f>КАГ!H17</f>
        <v>7.657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3" t="s">
        <v>390</v>
      </c>
      <c r="C23" s="163"/>
      <c r="D23" s="163"/>
      <c r="E23" s="163"/>
      <c r="F23" s="163"/>
      <c r="H23" s="39"/>
    </row>
    <row r="24" spans="1:8" ht="14.45" customHeight="1">
      <c r="A24" s="184" t="s">
        <v>389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535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395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-----</v>
      </c>
      <c r="F38" s="177"/>
      <c r="G38" s="180"/>
    </row>
    <row r="39" spans="1:12" ht="15.75">
      <c r="A39" s="174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393</v>
      </c>
      <c r="B40" s="179" t="s">
        <v>386</v>
      </c>
      <c r="C40" s="120"/>
      <c r="D40" s="240" t="s">
        <v>400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310</v>
      </c>
      <c r="G51" s="74" t="str">
        <f>$G$13</f>
        <v>Щербаков А.С.</v>
      </c>
      <c r="H51" s="64"/>
    </row>
    <row r="52" spans="1:8">
      <c r="A52" s="226" t="s">
        <v>370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0" sqref="G1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45440</v>
      </c>
      <c r="C2" s="153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7" t="s">
        <v>195</v>
      </c>
      <c r="B4" s="148" t="s">
        <v>105</v>
      </c>
      <c r="C4" s="149" t="s">
        <v>15</v>
      </c>
      <c r="D4" s="150" t="str">
        <f>КАГ!$B$11</f>
        <v>Фризин И.С.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27561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4" t="str">
        <f>ЧКВ!A6</f>
        <v xml:space="preserve">Транслюминальная баллонная ангиопластика коронарных артерий. </v>
      </c>
      <c r="C6" s="131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15268</v>
      </c>
    </row>
    <row r="8" spans="1:4">
      <c r="A8" s="195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45440</v>
      </c>
    </row>
    <row r="11" spans="1:4">
      <c r="A11" s="27"/>
      <c r="B11" s="112"/>
      <c r="C11" s="112"/>
      <c r="D11" s="113"/>
    </row>
    <row r="12" spans="1:4" ht="18.75" customHeight="1">
      <c r="A12" s="136" t="s">
        <v>334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305</v>
      </c>
      <c r="C13" s="188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324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328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529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374</v>
      </c>
      <c r="C17" s="135" t="s">
        <v>407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5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83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6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objects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8" zoomScaleNormal="100" workbookViewId="0">
      <selection activeCell="B68" sqref="B6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278</v>
      </c>
      <c r="H1" s="115" t="s">
        <v>279</v>
      </c>
      <c r="I1" s="115" t="s">
        <v>280</v>
      </c>
      <c r="J1" s="115" t="s">
        <v>281</v>
      </c>
      <c r="K1" s="116" t="s">
        <v>282</v>
      </c>
      <c r="L1" s="116" t="s">
        <v>283</v>
      </c>
      <c r="M1" s="116" t="s">
        <v>284</v>
      </c>
      <c r="N1" s="116" t="s">
        <v>285</v>
      </c>
      <c r="O1" s="116" t="s">
        <v>286</v>
      </c>
      <c r="P1" s="116" t="s">
        <v>287</v>
      </c>
      <c r="Q1" s="116" t="s">
        <v>288</v>
      </c>
      <c r="R1" s="115" t="s">
        <v>103</v>
      </c>
      <c r="S1" s="115" t="s">
        <v>104</v>
      </c>
      <c r="T1" s="115" t="s">
        <v>289</v>
      </c>
      <c r="U1" s="115" t="s">
        <v>290</v>
      </c>
      <c r="V1" s="115" t="s">
        <v>291</v>
      </c>
      <c r="W1" s="115" t="s">
        <v>292</v>
      </c>
      <c r="X1" s="115" t="s">
        <v>293</v>
      </c>
      <c r="Y1" s="115" t="s">
        <v>294</v>
      </c>
      <c r="Z1" s="115" t="s">
        <v>295</v>
      </c>
      <c r="AA1" s="115" t="s">
        <v>296</v>
      </c>
      <c r="AB1" s="115" t="s">
        <v>297</v>
      </c>
      <c r="AC1" s="115" t="s">
        <v>298</v>
      </c>
      <c r="AD1" s="115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355</v>
      </c>
      <c r="AP1" s="160"/>
    </row>
    <row r="2" spans="1:42">
      <c r="A2">
        <v>1</v>
      </c>
      <c r="B2" t="s">
        <v>94</v>
      </c>
      <c r="C2" s="1" t="s">
        <v>309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JR 3.5</v>
      </c>
      <c r="U2" s="115" t="str">
        <f>IFERROR(INDEX(Расходка[Наименование расходного материала],MATCH(Расходка[[#This Row],[№]],Поиск_расходки[Индекс4],0)),"")</f>
        <v>Shunmei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308</v>
      </c>
      <c r="AO2" t="s">
        <v>497</v>
      </c>
      <c r="AP2" s="129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490</v>
      </c>
      <c r="AO3" t="s">
        <v>498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503</v>
      </c>
      <c r="AO4" t="s">
        <v>500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47">
        <v>136170</v>
      </c>
      <c r="AN5" s="248"/>
      <c r="AO5" s="249" t="s">
        <v>499</v>
      </c>
    </row>
    <row r="6" spans="1:42">
      <c r="A6">
        <v>5</v>
      </c>
      <c r="B6" t="s">
        <v>5</v>
      </c>
      <c r="C6" s="1" t="s">
        <v>306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354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307</v>
      </c>
      <c r="C13" s="1" t="s">
        <v>332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307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90"/>
      <c r="AN14" s="2"/>
    </row>
    <row r="15" spans="1:42">
      <c r="A15">
        <v>14</v>
      </c>
      <c r="B15" t="s">
        <v>305</v>
      </c>
      <c r="C15" t="s">
        <v>331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305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305</v>
      </c>
    </row>
    <row r="17" spans="1:35">
      <c r="A17">
        <v>16</v>
      </c>
      <c r="B17" t="s">
        <v>305</v>
      </c>
      <c r="C17" t="s">
        <v>353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305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305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300</v>
      </c>
    </row>
    <row r="20" spans="1:35">
      <c r="A20">
        <v>19</v>
      </c>
      <c r="B20" t="s">
        <v>305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307</v>
      </c>
    </row>
    <row r="21" spans="1:35">
      <c r="A21">
        <v>20</v>
      </c>
      <c r="B21" t="s">
        <v>206</v>
      </c>
      <c r="C21" s="1" t="s">
        <v>337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305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305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305</v>
      </c>
      <c r="C24" s="1" t="s">
        <v>305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341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352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359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358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361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345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529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>Shunmei</v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" t="s">
        <v>526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BMS, Integrity</v>
      </c>
      <c r="X52" s="115" t="str">
        <f>IFERROR(INDEX(Расходка[Наименование расходного материала],MATCH(Расходка[[#This Row],[№]],Поиск_расходки[Индекс7],0)),"")</f>
        <v>BMS, Integrity</v>
      </c>
      <c r="Y52" s="115" t="str">
        <f>IFERROR(INDEX(Расходка[Наименование расходного материала],MATCH(Расходка[[#This Row],[№]],Поиск_расходки[Индекс8],0)),"")</f>
        <v>BMS, Integrity</v>
      </c>
      <c r="Z52" s="115" t="str">
        <f>IFERROR(INDEX(Расходка[Наименование расходного материала],MATCH(Расходка[[#This Row],[№]],Поиск_расходки[Индекс9],0)),"")</f>
        <v>BMS, Integrity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Integrity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Integrity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Integrity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Integrity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58" t="s">
        <v>344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DES, Calipso</v>
      </c>
      <c r="X53" s="115" t="str">
        <f>IFERROR(INDEX(Расходка[Наименование расходного материала],MATCH(Расходка[[#This Row],[№]],Поиск_расходки[Индекс7],0)),"")</f>
        <v>DES, Calipso</v>
      </c>
      <c r="Y53" s="115" t="str">
        <f>IFERROR(INDEX(Расходка[Наименование расходного материала],MATCH(Расходка[[#This Row],[№]],Поиск_расходки[Индекс8],0)),"")</f>
        <v>DES, Calipso</v>
      </c>
      <c r="Z53" s="115" t="str">
        <f>IFERROR(INDEX(Расходка[Наименование расходного материала],MATCH(Расходка[[#This Row],[№]],Поиск_расходки[Индекс9],0)),"")</f>
        <v>DES, 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8" t="s">
        <v>343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NanoMed</v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250" t="s">
        <v>527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Resolute Integrity</v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Integrity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Integrity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Integrity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Integrity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Integrity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Integrity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Integrity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356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s="162" t="s">
        <v>385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Firehawk</v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t="s">
        <v>384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528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Калип/Calipso</v>
      </c>
      <c r="X59" s="115" t="str">
        <f>IFERROR(INDEX(Расходка[Наименование расходного материала],MATCH(Расходка[[#This Row],[№]],Поиск_расходки[Индекс7],0)),"")</f>
        <v>DES, Калип/Calipso</v>
      </c>
      <c r="Y59" s="115" t="str">
        <f>IFERROR(INDEX(Расходка[Наименование расходного материала],MATCH(Расходка[[#This Row],[№]],Поиск_расходки[Индекс8],0)),"")</f>
        <v>DES, Калип/Calipso</v>
      </c>
      <c r="Z59" s="115" t="str">
        <f>IFERROR(INDEX(Расходка[Наименование расходного материала],MATCH(Расходка[[#This Row],[№]],Поиск_расходки[Индекс9],0)),"")</f>
        <v>DES, Калип/Calipso</v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Калип/Calipso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Калип/Calipso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Калип/Calipso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Калип/Calipso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530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Evermine50</v>
      </c>
      <c r="X60" s="115" t="str">
        <f>IFERROR(INDEX(Расходка[Наименование расходного материала],MATCH(Расходка[[#This Row],[№]],Поиск_расходки[Индекс7],0)),"")</f>
        <v>DES, Evermine50</v>
      </c>
      <c r="Y60" s="115" t="str">
        <f>IFERROR(INDEX(Расходка[Наименование расходного материала],MATCH(Расходка[[#This Row],[№]],Поиск_расходки[Индекс8],0)),"")</f>
        <v>DES, Evermine50</v>
      </c>
      <c r="Z60" s="115" t="str">
        <f>IFERROR(INDEX(Расходка[Наименование расходного материала],MATCH(Расходка[[#This Row],[№]],Поиск_расходки[Индекс9],0)),"")</f>
        <v>DES, Evermine50</v>
      </c>
      <c r="AA60" s="115" t="str">
        <f>IFERROR(INDEX(Расходка[Наименование расходного материала],MATCH(Расходка[[#This Row],[№]],Поиск_расходки[Индекс10],0)),"")</f>
        <v>DES, Evermine50</v>
      </c>
      <c r="AB60" s="115" t="str">
        <f>IFERROR(INDEX(Расходка[Наименование расходного материала],MATCH(Расходка[[#This Row],[№]],Поиск_расходки[Индекс11],0)),"")</f>
        <v>DES, Evermine50</v>
      </c>
      <c r="AC60" s="115" t="str">
        <f>IFERROR(INDEX(Расходка[Наименование расходного материала],MATCH(Расходка[[#This Row],[№]],Поиск_расходки[Индекс12],0)),"")</f>
        <v>DES, Evermine50</v>
      </c>
      <c r="AD60" s="115" t="str">
        <f>IFERROR(INDEX(Расходка[Наименование расходного материала],MATCH(Расходка[[#This Row],[№]],Поиск_расходки[Индекс13],0)),"")</f>
        <v>DES, Evermine50</v>
      </c>
      <c r="AF60" s="4" t="s">
        <v>6</v>
      </c>
      <c r="AG60" s="4" t="s">
        <v>455</v>
      </c>
    </row>
    <row r="61" spans="1:33">
      <c r="A61">
        <v>60</v>
      </c>
      <c r="B61" t="s">
        <v>95</v>
      </c>
      <c r="C61" s="1" t="s">
        <v>323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1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1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1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342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2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2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349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3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3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3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350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1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326</v>
      </c>
      <c r="E67" s="198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учёта'!$B$17,Расходка[[#This Row],[Наименование расходного материала]])),MAX($I$1:I66)+1,0)</f>
        <v>0</v>
      </c>
      <c r="J67" s="198">
        <f>IF(ISNUMBER(SEARCH('Карта учёта'!$B$18,Расходка[[#This Row],[Наименование расходного материала]])),MAX($J$1:J66)+1,0)</f>
        <v>66</v>
      </c>
      <c r="K67" s="198">
        <f>IF(ISNUMBER(SEARCH('Карта учёта'!$B$19,Расходка[[#This Row],[Наименование расходного материала]])),MAX($K$1:K66)+1,0)</f>
        <v>66</v>
      </c>
      <c r="L67" s="198">
        <f>IF(ISNUMBER(SEARCH('Карта учёта'!$B$20,Расходка[[#This Row],[Наименование расходного материала]])),MAX($L$1:L66)+1,0)</f>
        <v>66</v>
      </c>
      <c r="M67" s="198">
        <f>IF(ISNUMBER(SEARCH('Карта учёта'!$B$21,Расходка[[#This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98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/>
      </c>
      <c r="W67" s="199" t="str">
        <f>IFERROR(INDEX(Расходка[Наименование расходного материала],MATCH(Расходка[[#This Row],[№]],Поиск_расходки[Индекс6],0)),"")</f>
        <v>Launcher 6F JL 3.5</v>
      </c>
      <c r="X67" s="199" t="str">
        <f>IFERROR(INDEX(Расходка[Наименование расходного материала],MATCH(Расходка[[#This Row],[№]],Поиск_расходки[Индекс7],0)),"")</f>
        <v>Launcher 6F JL 3.5</v>
      </c>
      <c r="Y67" s="199" t="str">
        <f>IFERROR(INDEX(Расходка[Наименование расходного материала],MATCH(Расходка[[#This Row],[№]],Поиск_расходки[Индекс8],0)),"")</f>
        <v>Launcher 6F JL 3.5</v>
      </c>
      <c r="Z67" s="199" t="str">
        <f>IFERROR(INDEX(Расходка[Наименование расходного материала],MATCH(Расходка[[#This Row],[№]],Поиск_расходки[Индекс9],0)),"")</f>
        <v>Launcher 6F JL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327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учёта'!$B$17,Расходка[[#This Row],[Наименование расходного материала]])),MAX($I$1:I67)+1,0)</f>
        <v>0</v>
      </c>
      <c r="J68" s="198">
        <f>IF(ISNUMBER(SEARCH('Карта учёта'!$B$18,Расходка[[#This Row],[Наименование расходного материала]])),MAX($J$1:J67)+1,0)</f>
        <v>67</v>
      </c>
      <c r="K68" s="198">
        <f>IF(ISNUMBER(SEARCH('Карта учёта'!$B$19,Расходка[[#This Row],[Наименование расходного материала]])),MAX($K$1:K67)+1,0)</f>
        <v>67</v>
      </c>
      <c r="L68" s="198">
        <f>IF(ISNUMBER(SEARCH('Карта учёта'!$B$20,Расходка[[#This Row],[Наименование расходного материала]])),MAX($L$1:L67)+1,0)</f>
        <v>67</v>
      </c>
      <c r="M68" s="198">
        <f>IF(ISNUMBER(SEARCH('Карта учёта'!$B$21,Расходка[[#This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/>
      </c>
      <c r="W68" s="199" t="str">
        <f>IFERROR(INDEX(Расходка[Наименование расходного материала],MATCH(Расходка[[#This Row],[№]],Поиск_расходки[Индекс6],0)),"")</f>
        <v>Launcher 6F JL 4.0</v>
      </c>
      <c r="X68" s="199" t="str">
        <f>IFERROR(INDEX(Расходка[Наименование расходного материала],MATCH(Расходка[[#This Row],[№]],Поиск_расходки[Индекс7],0)),"")</f>
        <v>Launcher 6F JL 4.0</v>
      </c>
      <c r="Y68" s="199" t="str">
        <f>IFERROR(INDEX(Расходка[Наименование расходного материала],MATCH(Расходка[[#This Row],[№]],Поиск_расходки[Индекс8],0)),"")</f>
        <v>Launcher 6F JL 4.0</v>
      </c>
      <c r="Z68" s="199" t="str">
        <f>IFERROR(INDEX(Расходка[Наименование расходного материала],MATCH(Расходка[[#This Row],[№]],Поиск_расходки[Индекс9],0)),"")</f>
        <v>Launcher 6F JL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333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учёта'!$B$17,Расходка[[#This Row],[Наименование расходного материала]])),MAX($I$1:I68)+1,0)</f>
        <v>0</v>
      </c>
      <c r="J69" s="198">
        <f>IF(ISNUMBER(SEARCH('Карта учёта'!$B$18,Расходка[[#This Row],[Наименование расходного материала]])),MAX($J$1:J68)+1,0)</f>
        <v>68</v>
      </c>
      <c r="K69" s="198">
        <f>IF(ISNUMBER(SEARCH('Карта учёта'!$B$19,Расходка[[#This Row],[Наименование расходного материала]])),MAX($K$1:K68)+1,0)</f>
        <v>68</v>
      </c>
      <c r="L69" s="198">
        <f>IF(ISNUMBER(SEARCH('Карта учёта'!$B$20,Расходка[[#This Row],[Наименование расходного материала]])),MAX($L$1:L68)+1,0)</f>
        <v>68</v>
      </c>
      <c r="M69" s="198">
        <f>IF(ISNUMBER(SEARCH('Карта учёта'!$B$21,Расходка[[#This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/>
      </c>
      <c r="W69" s="199" t="str">
        <f>IFERROR(INDEX(Расходка[Наименование расходного материала],MATCH(Расходка[[#This Row],[№]],Поиск_расходки[Индекс6],0)),"")</f>
        <v>Launcher 6F JL 4.5</v>
      </c>
      <c r="X69" s="199" t="str">
        <f>IFERROR(INDEX(Расходка[Наименование расходного материала],MATCH(Расходка[[#This Row],[№]],Поиск_расходки[Индекс7],0)),"")</f>
        <v>Launcher 6F JL 4.5</v>
      </c>
      <c r="Y69" s="199" t="str">
        <f>IFERROR(INDEX(Расходка[Наименование расходного материала],MATCH(Расходка[[#This Row],[№]],Поиск_расходки[Индекс8],0)),"")</f>
        <v>Launcher 6F JL 4.5</v>
      </c>
      <c r="Z69" s="199" t="str">
        <f>IFERROR(INDEX(Расходка[Наименование расходного материала],MATCH(Расходка[[#This Row],[№]],Поиск_расходки[Индекс9],0)),"")</f>
        <v>Launcher 6F JL 4.5</v>
      </c>
      <c r="AA69" s="199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9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9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328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1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учёта'!$B$17,Расходка[[#This Row],[Наименование расходного материала]])),MAX($I$1:I69)+1,0)</f>
        <v>0</v>
      </c>
      <c r="J70" s="198">
        <f>IF(ISNUMBER(SEARCH('Карта учёта'!$B$18,Расходка[[#This Row],[Наименование расходного материала]])),MAX($J$1:J69)+1,0)</f>
        <v>69</v>
      </c>
      <c r="K70" s="198">
        <f>IF(ISNUMBER(SEARCH('Карта учёта'!$B$19,Расходка[[#This Row],[Наименование расходного материала]])),MAX($K$1:K69)+1,0)</f>
        <v>69</v>
      </c>
      <c r="L70" s="198">
        <f>IF(ISNUMBER(SEARCH('Карта учёта'!$B$20,Расходка[[#This Row],[Наименование расходного материала]])),MAX($L$1:L69)+1,0)</f>
        <v>69</v>
      </c>
      <c r="M70" s="198">
        <f>IF(ISNUMBER(SEARCH('Карта учёта'!$B$21,Расходка[[#This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/>
      </c>
      <c r="W70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70" s="199" t="str">
        <f>IFERROR(INDEX(Расходка[Наименование расходного материала],MATCH(Расходка[[#This Row],[№]],Поиск_расходки[Индекс7],0)),"")</f>
        <v>Launcher 6F JR 3.5</v>
      </c>
      <c r="Y70" s="199" t="str">
        <f>IFERROR(INDEX(Расходка[Наименование расходного материала],MATCH(Расходка[[#This Row],[№]],Поиск_расходки[Индекс8],0)),"")</f>
        <v>Launcher 6F JR 3.5</v>
      </c>
      <c r="Z70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70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329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учёта'!$B$17,Расходка[[#This Row],[Наименование расходного материала]])),MAX($I$1:I70)+1,0)</f>
        <v>0</v>
      </c>
      <c r="J71" s="198">
        <f>IF(ISNUMBER(SEARCH('Карта учёта'!$B$18,Расходка[[#This Row],[Наименование расходного материала]])),MAX($J$1:J70)+1,0)</f>
        <v>70</v>
      </c>
      <c r="K71" s="198">
        <f>IF(ISNUMBER(SEARCH('Карта учёта'!$B$19,Расходка[[#This Row],[Наименование расходного материала]])),MAX($K$1:K70)+1,0)</f>
        <v>70</v>
      </c>
      <c r="L71" s="198">
        <f>IF(ISNUMBER(SEARCH('Карта учёта'!$B$20,Расходка[[#This Row],[Наименование расходного материала]])),MAX($L$1:L70)+1,0)</f>
        <v>70</v>
      </c>
      <c r="M71" s="198">
        <f>IF(ISNUMBER(SEARCH('Карта учёта'!$B$21,Расходка[[#This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/>
      </c>
      <c r="W71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71" s="199" t="str">
        <f>IFERROR(INDEX(Расходка[Наименование расходного материала],MATCH(Расходка[[#This Row],[№]],Поиск_расходки[Индекс7],0)),"")</f>
        <v>Launcher 6F JR 4.0</v>
      </c>
      <c r="Y71" s="199" t="str">
        <f>IFERROR(INDEX(Расходка[Наименование расходного материала],MATCH(Расходка[[#This Row],[№]],Поиск_расходки[Индекс8],0)),"")</f>
        <v>Launcher 6F JR 4.0</v>
      </c>
      <c r="Z71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71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339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учёта'!$B$17,Расходка[[#This Row],[Наименование расходного материала]])),MAX($I$1:I71)+1,0)</f>
        <v>0</v>
      </c>
      <c r="J72" s="198">
        <f>IF(ISNUMBER(SEARCH('Карта учёта'!$B$18,Расходка[[#This Row],[Наименование расходного материала]])),MAX($J$1:J71)+1,0)</f>
        <v>71</v>
      </c>
      <c r="K72" s="198">
        <f>IF(ISNUMBER(SEARCH('Карта учёта'!$B$19,Расходка[[#This Row],[Наименование расходного материала]])),MAX($K$1:K71)+1,0)</f>
        <v>71</v>
      </c>
      <c r="L72" s="198">
        <f>IF(ISNUMBER(SEARCH('Карта учёта'!$B$20,Расходка[[#This Row],[Наименование расходного материала]])),MAX($L$1:L71)+1,0)</f>
        <v>71</v>
      </c>
      <c r="M72" s="198">
        <f>IF(ISNUMBER(SEARCH('Карта учёта'!$B$21,Расходка[[#This Row],[Наименование расходного материала]])),MAX($M$1:M71)+1,0)</f>
        <v>71</v>
      </c>
      <c r="N72" s="198">
        <f>IF(ISNUMBER(SEARCH('Карта учёта'!$B$22,Расходка[[#This Row],[Наименование расходного материала]])),MAX($N$1:N71)+1,0)</f>
        <v>71</v>
      </c>
      <c r="O72" s="198">
        <f>IF(ISNUMBER(SEARCH('Карта учёта'!$B$23,Расходка[[#This Row],[Наименование расходного материала]])),MAX($O$1:O71)+1,0)</f>
        <v>71</v>
      </c>
      <c r="P72" s="198">
        <f>IF(ISNUMBER(SEARCH('Карта учёта'!$B$24,Расходка[[#This Row],[Наименование расходного материала]])),MAX($P$1:P71)+1,0)</f>
        <v>71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72" s="199" t="str">
        <f>IFERROR(INDEX(Расходка[Наименование расходного материала],MATCH(Расходка[[#This Row],[№]],Поиск_расходки[Индекс7],0)),"")</f>
        <v>Launcher 7F JL 3.5</v>
      </c>
      <c r="Y72" s="199" t="str">
        <f>IFERROR(INDEX(Расходка[Наименование расходного материала],MATCH(Расходка[[#This Row],[№]],Поиск_расходки[Индекс8],0)),"")</f>
        <v>Launcher 7F JL 3.5</v>
      </c>
      <c r="Z72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72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338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учёта'!$B$17,Расходка[[#This Row],[Наименование расходного материала]])),MAX($I$1:I72)+1,0)</f>
        <v>0</v>
      </c>
      <c r="J73" s="198">
        <f>IF(ISNUMBER(SEARCH('Карта учёта'!$B$18,Расходка[[#This Row],[Наименование расходного материала]])),MAX($J$1:J72)+1,0)</f>
        <v>72</v>
      </c>
      <c r="K73" s="198">
        <f>IF(ISNUMBER(SEARCH('Карта учёта'!$B$19,Расходка[[#This Row],[Наименование расходного материала]])),MAX($K$1:K72)+1,0)</f>
        <v>72</v>
      </c>
      <c r="L73" s="198">
        <f>IF(ISNUMBER(SEARCH('Карта учёта'!$B$20,Расходка[[#This Row],[Наименование расходного материала]])),MAX($L$1:L72)+1,0)</f>
        <v>72</v>
      </c>
      <c r="M73" s="198">
        <f>IF(ISNUMBER(SEARCH('Карта учёта'!$B$21,Расходка[[#This Row],[Наименование расходного материала]])),MAX($M$1:M72)+1,0)</f>
        <v>72</v>
      </c>
      <c r="N73" s="198">
        <f>IF(ISNUMBER(SEARCH('Карта учёта'!$B$22,Расходка[[#This Row],[Наименование расходного материала]])),MAX($N$1:N72)+1,0)</f>
        <v>72</v>
      </c>
      <c r="O73" s="198">
        <f>IF(ISNUMBER(SEARCH('Карта учёта'!$B$23,Расходка[[#This Row],[Наименование расходного материала]])),MAX($O$1:O72)+1,0)</f>
        <v>72</v>
      </c>
      <c r="P73" s="198">
        <f>IF(ISNUMBER(SEARCH('Карта учёта'!$B$24,Расходка[[#This Row],[Наименование расходного материала]])),MAX($P$1:P72)+1,0)</f>
        <v>72</v>
      </c>
      <c r="Q73" s="198">
        <f>IF(ISNUMBER(SEARCH('Карта учёта'!$B$25,Расходка[[#This Row],[Наименование расходного материала]])),MAX($Q$1:Q72)+1,0)</f>
        <v>72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3" s="199" t="str">
        <f>IFERROR(INDEX(Расходка[Наименование расходного материала],MATCH(Расходка[[#This Row],[№]],Поиск_расходки[Индекс7],0)),"")</f>
        <v>Launcher 7F JL 4.0</v>
      </c>
      <c r="Y73" s="199" t="str">
        <f>IFERROR(INDEX(Расходка[Наименование расходного материала],MATCH(Расходка[[#This Row],[№]],Поиск_расходки[Индекс8],0)),"")</f>
        <v>Launcher 7F JL 4.0</v>
      </c>
      <c r="Z73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3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420</v>
      </c>
    </row>
    <row r="74" spans="1:33">
      <c r="A74">
        <v>73</v>
      </c>
      <c r="B74" t="s">
        <v>300</v>
      </c>
      <c r="C74" s="1" t="s">
        <v>330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учёта'!$B$17,Расходка[[#This Row],[Наименование расходного материала]])),MAX($I$1:I73)+1,0)</f>
        <v>0</v>
      </c>
      <c r="J74" s="198">
        <f>IF(ISNUMBER(SEARCH('Карта учёта'!$B$18,Расходка[[#This Row],[Наименование расходного материала]])),MAX($J$1:J73)+1,0)</f>
        <v>73</v>
      </c>
      <c r="K74" s="198">
        <f>IF(ISNUMBER(SEARCH('Карта учёта'!$B$19,Расходка[[#This Row],[Наименование расходного материала]])),MAX($K$1:K73)+1,0)</f>
        <v>73</v>
      </c>
      <c r="L74" s="198">
        <f>IF(ISNUMBER(SEARCH('Карта учёта'!$B$20,Расходка[[#This Row],[Наименование расходного материала]])),MAX($L$1:L73)+1,0)</f>
        <v>73</v>
      </c>
      <c r="M74" s="198">
        <f>IF(ISNUMBER(SEARCH('Карта учёта'!$B$21,Расходка[[#This Row],[Наименование расходного материала]])),MAX($M$1:M73)+1,0)</f>
        <v>73</v>
      </c>
      <c r="N74" s="198">
        <f>IF(ISNUMBER(SEARCH('Карта учёта'!$B$22,Расходка[[#This Row],[Наименование расходного материала]])),MAX($N$1:N73)+1,0)</f>
        <v>73</v>
      </c>
      <c r="O74" s="198">
        <f>IF(ISNUMBER(SEARCH('Карта учёта'!$B$23,Расходка[[#This Row],[Наименование расходного материала]])),MAX($O$1:O73)+1,0)</f>
        <v>73</v>
      </c>
      <c r="P74" s="198">
        <f>IF(ISNUMBER(SEARCH('Карта учёта'!$B$24,Расходка[[#This Row],[Наименование расходного материала]])),MAX($P$1:P73)+1,0)</f>
        <v>73</v>
      </c>
      <c r="Q74" s="198">
        <f>IF(ISNUMBER(SEARCH('Карта учёта'!$B$25,Расходка[[#This Row],[Наименование расходного материала]])),MAX($Q$1:Q73)+1,0)</f>
        <v>73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4" s="199" t="str">
        <f>IFERROR(INDEX(Расходка[Наименование расходного материала],MATCH(Расходка[[#This Row],[№]],Поиск_расходки[Индекс7],0)),"")</f>
        <v>Angio-Seal™ VIP</v>
      </c>
      <c r="Y74" s="199" t="str">
        <f>IFERROR(INDEX(Расходка[Наименование расходного материала],MATCH(Расходка[[#This Row],[№]],Поиск_расходки[Индекс8],0)),"")</f>
        <v>Angio-Seal™ VIP</v>
      </c>
      <c r="Z74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4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466</v>
      </c>
    </row>
    <row r="75" spans="1:33"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учёта'!$B$17,Расходка[[#This Row],[Наименование расходного материала]])),MAX($I$1:I74)+1,0)</f>
        <v>0</v>
      </c>
      <c r="J75" s="198">
        <f>IF(ISNUMBER(SEARCH('Карта учёта'!$B$18,Расходка[[#This Row],[Наименование расходного материала]])),MAX($J$1:J74)+1,0)</f>
        <v>0</v>
      </c>
      <c r="K75" s="198">
        <f>IF(ISNUMBER(SEARCH('Карта учёта'!$B$19,Расходка[[#This Row],[Наименование расходного материала]])),MAX($K$1:K74)+1,0)</f>
        <v>0</v>
      </c>
      <c r="L75" s="198">
        <f>IF(ISNUMBER(SEARCH('Карта учёта'!$B$20,Расходка[[#This Row],[Наименование расходного материала]])),MAX($L$1:L74)+1,0)</f>
        <v>0</v>
      </c>
      <c r="M75" s="198">
        <f>IF(ISNUMBER(SEARCH('Карта учёта'!$B$21,Расходка[[#This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учёта'!$B$17,Расходка[[#This Row],[Наименование расходного материала]])),MAX($I$1:I75)+1,0)</f>
        <v>0</v>
      </c>
      <c r="J76" s="198">
        <f>IF(ISNUMBER(SEARCH('Карта учёта'!$B$18,Расходка[[#This Row],[Наименование расходного материала]])),MAX($J$1:J75)+1,0)</f>
        <v>0</v>
      </c>
      <c r="K76" s="198">
        <f>IF(ISNUMBER(SEARCH('Карта учёта'!$B$19,Расходка[[#This Row],[Наименование расходного материала]])),MAX($K$1:K75)+1,0)</f>
        <v>0</v>
      </c>
      <c r="L76" s="198">
        <f>IF(ISNUMBER(SEARCH('Карта учёта'!$B$20,Расходка[[#This Row],[Наименование расходного материала]])),MAX($L$1:L75)+1,0)</f>
        <v>0</v>
      </c>
      <c r="M76" s="198">
        <f>IF(ISNUMBER(SEARCH('Карта учёта'!$B$21,Расходка[[#This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учёта'!$B$17,Расходка[[#This Row],[Наименование расходного материала]])),MAX($I$1:I76)+1,0)</f>
        <v>0</v>
      </c>
      <c r="J77" s="198">
        <f>IF(ISNUMBER(SEARCH('Карта учёта'!$B$18,Расходка[[#This Row],[Наименование расходного материала]])),MAX($J$1:J76)+1,0)</f>
        <v>0</v>
      </c>
      <c r="K77" s="198">
        <f>IF(ISNUMBER(SEARCH('Карта учёта'!$B$19,Расходка[[#This Row],[Наименование расходного материала]])),MAX($K$1:K76)+1,0)</f>
        <v>0</v>
      </c>
      <c r="L77" s="198">
        <f>IF(ISNUMBER(SEARCH('Карта учёта'!$B$20,Расходка[[#This Row],[Наименование расходного материала]])),MAX($L$1:L76)+1,0)</f>
        <v>0</v>
      </c>
      <c r="M77" s="198">
        <f>IF(ISNUMBER(SEARCH('Карта учёта'!$B$21,Расходка[[#This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учёта'!$B$17,Расходка[[#This Row],[Наименование расходного материала]])),MAX($I$1:I77)+1,0)</f>
        <v>0</v>
      </c>
      <c r="J78" s="198">
        <f>IF(ISNUMBER(SEARCH('Карта учёта'!$B$18,Расходка[[#This Row],[Наименование расходного материала]])),MAX($J$1:J77)+1,0)</f>
        <v>0</v>
      </c>
      <c r="K78" s="198">
        <f>IF(ISNUMBER(SEARCH('Карта учёта'!$B$19,Расходка[[#This Row],[Наименование расходного материала]])),MAX($K$1:K77)+1,0)</f>
        <v>0</v>
      </c>
      <c r="L78" s="198">
        <f>IF(ISNUMBER(SEARCH('Карта учёта'!$B$20,Расходка[[#This Row],[Наименование расходного материала]])),MAX($L$1:L77)+1,0)</f>
        <v>0</v>
      </c>
      <c r="M78" s="198">
        <f>IF(ISNUMBER(SEARCH('Карта учёта'!$B$21,Расходка[[#This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3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3"/>
    </row>
    <row r="20" spans="1:3">
      <c r="C20" s="203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178</v>
      </c>
    </row>
    <row r="49" spans="1:2">
      <c r="A49" t="s">
        <v>302</v>
      </c>
      <c r="B49" t="s">
        <v>258</v>
      </c>
    </row>
    <row r="50" spans="1:2">
      <c r="A50" t="s">
        <v>302</v>
      </c>
      <c r="B50" t="s">
        <v>269</v>
      </c>
    </row>
    <row r="51" spans="1:2">
      <c r="A51" t="s">
        <v>302</v>
      </c>
      <c r="B51" t="s">
        <v>177</v>
      </c>
    </row>
    <row r="52" spans="1:2">
      <c r="A52" t="s">
        <v>302</v>
      </c>
      <c r="B52" t="s">
        <v>505</v>
      </c>
    </row>
    <row r="53" spans="1:2">
      <c r="A53" t="s">
        <v>302</v>
      </c>
      <c r="B53" t="s">
        <v>259</v>
      </c>
    </row>
    <row r="54" spans="1:2">
      <c r="A54" t="s">
        <v>302</v>
      </c>
      <c r="B54" t="s">
        <v>368</v>
      </c>
    </row>
    <row r="55" spans="1:2">
      <c r="A55" t="s">
        <v>302</v>
      </c>
      <c r="B55" t="s">
        <v>364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340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366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2024-05-28T18:56:22Z</cp:lastPrinted>
  <dcterms:created xsi:type="dcterms:W3CDTF">2015-06-05T18:19:34Z</dcterms:created>
  <dcterms:modified xsi:type="dcterms:W3CDTF">2024-05-28T18:57:39Z</dcterms:modified>
</cp:coreProperties>
</file>