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39" i="1"/>
  <c r="U60" i="1"/>
  <c r="U54" i="1"/>
  <c r="U61" i="1"/>
  <c r="U45" i="1"/>
  <c r="U42" i="1"/>
  <c r="U69" i="1"/>
  <c r="U52" i="1"/>
  <c r="U70" i="1"/>
  <c r="U73" i="1"/>
  <c r="P31" i="1"/>
  <c r="AC31" i="1"/>
  <c r="AC30" i="1"/>
  <c r="I72" i="1"/>
  <c r="J72" i="1"/>
  <c r="S56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41" i="1" l="1"/>
  <c r="U58" i="1"/>
  <c r="U72" i="1"/>
  <c r="U66" i="1"/>
  <c r="U57" i="1"/>
  <c r="U64" i="1"/>
  <c r="U55" i="1"/>
  <c r="U46" i="1"/>
  <c r="U47" i="1"/>
  <c r="U56" i="1"/>
  <c r="U40" i="1"/>
  <c r="U51" i="1"/>
  <c r="U44" i="1"/>
  <c r="U59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S66" i="1"/>
  <c r="U65" i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53" i="1"/>
  <c r="V60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V56" i="1" l="1"/>
  <c r="V41" i="1"/>
  <c r="V39" i="1"/>
  <c r="W50" i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<sst xmlns="http://schemas.openxmlformats.org/spreadsheetml/2006/main" count="882" uniqueCount="536">
  <si>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</si>
  <si>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</si>
  <si>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</si>
  <si>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</si>
  <si>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</si>
  <si>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</si>
  <si>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</si>
  <si>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</si>
  <si>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</si>
  <si>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</si>
  <si>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</si>
  <si>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</si>
  <si>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</si>
  <si>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</si>
  <si>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</si>
  <si>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</si>
  <si>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</si>
  <si>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</si>
  <si>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</si>
  <si>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</si>
  <si>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</si>
  <si>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</si>
  <si>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</si>
  <si>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</si>
  <si>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</si>
  <si>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</si>
  <si>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</si>
  <si>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</si>
  <si>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</si>
  <si>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</si>
  <si>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</si>
  <si>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</si>
  <si>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</si>
  <si>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</si>
  <si>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</si>
  <si>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</si>
  <si>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</si>
  <si>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</si>
  <si>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</si>
  <si>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</si>
  <si>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</si>
  <si>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</si>
  <si>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</si>
  <si>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</si>
  <si>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</si>
  <si>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</si>
  <si>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</si>
  <si>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</si>
  <si>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</si>
  <si>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</si>
  <si>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</si>
  <si>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</si>
  <si>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</si>
  <si>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</si>
  <si>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</si>
  <si>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</si>
  <si>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</si>
  <si>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</si>
  <si>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</si>
  <si>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</si>
  <si>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</si>
  <si>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</si>
  <si>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</si>
  <si>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</si>
  <si>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</si>
  <si>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</si>
  <si>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</si>
  <si>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</si>
  <si>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</si>
  <si>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</si>
  <si>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</si>
  <si>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</si>
  <si>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</si>
  <si>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</si>
  <si>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</si>
  <si>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</si>
  <si>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</si>
  <si>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</si>
  <si>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</si>
  <si>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</si>
  <si>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</si>
  <si>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</si>
  <si>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</si>
  <si>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</si>
  <si>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</si>
  <si>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</si>
  <si>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</si>
  <si>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</si>
  <si>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</si>
  <si>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</si>
  <si>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</si>
  <si>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</si>
  <si>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</si>
  <si>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</si>
  <si>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</si>
  <si>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</si>
  <si>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</si>
  <si>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</si>
  <si>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</si>
  <si>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</si>
  <si>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</si>
  <si>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</si>
  <si>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</si>
  <si>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</si>
  <si>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</si>
  <si>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</si>
  <si>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</si>
  <si>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</si>
  <si>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</si>
  <si>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</si>
  <si>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</si>
  <si>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</si>
  <si>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</si>
  <si>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</si>
  <si>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</si>
  <si>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</si>
  <si>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</si>
  <si>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</si>
  <si>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</si>
  <si>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</si>
  <si>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</si>
  <si>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</si>
  <si>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</si>
  <si>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</si>
  <si>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</si>
  <si>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</si>
  <si>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</si>
  <si>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</si>
  <si>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</si>
  <si>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</si>
  <si>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</si>
  <si>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</si>
  <si>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</si>
  <si>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</si>
  <si>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</si>
  <si>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</si>
  <si>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</si>
  <si>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</si>
  <si>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</si>
  <si>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</si>
  <si>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</si>
  <si>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</si>
  <si>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</si>
  <si>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</si>
  <si>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</si>
  <si>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</si>
  <si>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</si>
  <si>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</si>
  <si>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</si>
  <si>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</si>
  <si>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</si>
  <si>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</si>
  <si>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</si>
  <si>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</si>
  <si>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</si>
  <si>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</si>
  <si>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</si>
  <si>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</si>
  <si>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</si>
  <si>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</si>
  <si>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</si>
  <si>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</si>
  <si>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</si>
  <si>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</si>
  <si>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</si>
  <si>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</si>
  <si>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</si>
  <si>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</si>
  <si>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</si>
  <si>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</si>
  <si>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</si>
  <si>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</si>
  <si>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</si>
  <si>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</si>
  <si>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</si>
  <si>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</si>
  <si>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</si>
  <si>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</si>
  <si>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</si>
  <si>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</si>
  <si>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</si>
  <si>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</si>
  <si>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</si>
  <si>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</si>
  <si>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</si>
  <si>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</si>
  <si>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</si>
  <si>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</si>
  <si>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</si>
  <si>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</si>
  <si>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</si>
  <si>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</si>
  <si>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</si>
  <si>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</si>
  <si>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</si>
  <si>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</si>
  <si>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</si>
  <si>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</si>
  <si>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</si>
  <si>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</si>
  <si>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</si>
  <si>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</si>
  <si>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</si>
  <si>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</si>
  <si>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</si>
  <si>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</si>
  <si>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</si>
  <si>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</si>
  <si>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</si>
  <si>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</si>
  <si>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</si>
  <si>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</si>
  <si>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</si>
  <si>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</si>
  <si>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</si>
  <si>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</si>
  <si>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</si>
  <si>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</si>
  <si>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</si>
  <si>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</si>
  <si>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</si>
  <si>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</si>
  <si>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</si>
  <si>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</si>
  <si>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</si>
  <si>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</si>
  <si>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</si>
  <si>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</si>
  <si>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</si>
  <si>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</si>
  <si>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</si>
  <si>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</si>
  <si>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</si>
  <si>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</si>
  <si>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</si>
  <si>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</si>
  <si>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</si>
  <si>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</si>
  <si>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</si>
  <si>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</si>
  <si>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</si>
  <si>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</si>
  <si>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</si>
  <si>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</si>
  <si>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</si>
  <si>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</si>
  <si>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</si>
  <si>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</si>
  <si>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</si>
  <si>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</si>
  <si>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</si>
  <si>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</si>
  <si>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</si>
  <si>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</si>
  <si>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</si>
  <si>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</si>
  <si>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</si>
  <si>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</si>
  <si>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</si>
  <si>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</si>
  <si>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</si>
  <si>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</si>
  <si>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</si>
  <si>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</si>
  <si>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</si>
  <si>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</si>
  <si>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</si>
  <si>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</si>
  <si>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</si>
  <si>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</si>
  <si>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</si>
  <si>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</si>
  <si>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</si>
  <si>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</si>
  <si>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</si>
  <si>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</si>
  <si>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</si>
  <si>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</si>
  <si>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</si>
  <si>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</si>
  <si>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</si>
  <si>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</si>
  <si>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</si>
  <si>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</si>
  <si>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</si>
  <si>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</si>
  <si>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</si>
  <si>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</si>
  <si>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</si>
  <si>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</si>
  <si>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</si>
  <si>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</si>
  <si>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</si>
  <si>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</si>
  <si>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</si>
  <si>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</si>
  <si>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</si>
  <si>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</si>
  <si>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</si>
  <si>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</si>
  <si>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</si>
  <si>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</si>
  <si>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</si>
  <si>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</si>
  <si>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</si>
  <si>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</si>
  <si>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</si>
  <si>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</si>
  <si>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</si>
  <si>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</si>
  <si>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</si>
  <si>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</si>
  <si>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</si>
  <si>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</si>
  <si>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</si>
  <si>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</si>
  <si>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</si>
  <si>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</si>
  <si>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</si>
  <si>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</si>
  <si>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</si>
  <si>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</si>
  <si>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</si>
  <si>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</si>
  <si>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</si>
  <si>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</si>
  <si>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</si>
  <si>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</si>
  <si>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</si>
  <si>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</si>
  <si>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</si>
  <si>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</si>
  <si>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</si>
  <si>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</si>
  <si>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</si>
  <si>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</si>
  <si>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</si>
  <si>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</si>
  <si>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</si>
  <si>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</si>
  <si>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</si>
  <si>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</si>
  <si>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</si>
  <si>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</si>
  <si>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</si>
  <si>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</si>
  <si>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</si>
  <si>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</si>
  <si>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</si>
  <si>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</si>
  <si>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</si>
  <si>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</si>
  <si>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</si>
  <si>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</si>
  <si>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</si>
  <si>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</si>
  <si>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</si>
  <si>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</si>
  <si>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</si>
  <si>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</si>
  <si>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</si>
  <si>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</si>
  <si>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</si>
  <si>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</si>
  <si>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</si>
  <si>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</si>
  <si>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</si>
  <si>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</si>
  <si>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</si>
  <si>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</si>
  <si>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</si>
  <si>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</si>
  <si>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</si>
  <si>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</si>
  <si>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</si>
  <si>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</si>
  <si>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</si>
  <si>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</si>
  <si>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</si>
  <si>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</si>
  <si>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</si>
  <si>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</si>
  <si>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</si>
  <si>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</si>
  <si>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</si>
  <si>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</si>
  <si>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</si>
  <si>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</si>
  <si>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</si>
  <si>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</si>
  <si>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</si>
  <si>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</si>
  <si>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</si>
  <si>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</si>
  <si>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</si>
  <si>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</si>
  <si>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</si>
  <si>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</si>
  <si>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</si>
  <si>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</si>
  <si>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</si>
  <si>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</si>
  <si>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</si>
  <si>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</si>
  <si>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</si>
  <si>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</si>
  <si>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</si>
  <si>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</si>
  <si>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</si>
  <si>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</si>
  <si>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</si>
  <si>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</si>
  <si>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</si>
  <si>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</si>
  <si>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</si>
  <si>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</si>
  <si>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</si>
  <si>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</si>
  <si>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</si>
  <si>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</si>
  <si>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</si>
  <si>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</si>
  <si>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</si>
  <si>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</si>
  <si>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</si>
  <si>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</si>
  <si>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</si>
  <si>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</si>
  <si>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</si>
  <si>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</si>
  <si>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</si>
  <si>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</si>
  <si>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</si>
  <si>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</si>
  <si>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</si>
  <si>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</si>
  <si>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</si>
  <si>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</si>
  <si>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</si>
  <si>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</si>
  <si>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</si>
  <si>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</si>
  <si>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</si>
  <si>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</si>
  <si>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</si>
  <si>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</si>
  <si>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</si>
  <si>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</si>
  <si>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</si>
  <si>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</si>
  <si>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</si>
  <si>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</si>
  <si>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</si>
  <si>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</si>
  <si>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</si>
  <si>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</si>
  <si>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</si>
  <si>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</si>
  <si>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</si>
  <si>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</si>
  <si>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</si>
  <si>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</si>
  <si>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</si>
  <si>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</si>
  <si>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</si>
  <si>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</si>
  <si>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</si>
  <si>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</si>
  <si>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</si>
  <si>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</si>
  <si>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</si>
  <si>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</si>
  <si>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</si>
  <si>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</si>
  <si>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</si>
  <si>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</si>
  <si>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</si>
  <si>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</si>
  <si>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</si>
  <si>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</si>
  <si>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</si>
  <si>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</si>
  <si>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</si>
  <si>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</si>
  <si>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</si>
  <si>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</si>
  <si>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</si>
  <si>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</si>
  <si>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</si>
  <si>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</si>
  <si>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</si>
  <si>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</si>
  <si>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</si>
  <si>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</si>
  <si>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</si>
  <si>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</si>
  <si>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</si>
  <si>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</si>
  <si>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</si>
  <si>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</si>
  <si>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</si>
  <si>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</si>
  <si>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</si>
  <si>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</si>
  <si>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</si>
  <si>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</si>
  <si>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</si>
  <si>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</si>
  <si>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</si>
  <si>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</si>
  <si>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</si>
  <si>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</si>
  <si>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</si>
  <si>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</si>
  <si>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</si>
  <si>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</si>
  <si>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</si>
  <si>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</si>
  <si>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</si>
  <si>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</si>
  <si>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</si>
  <si>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</si>
  <si>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</si>
  <si>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</si>
  <si>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</si>
  <si>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06:42</t>
  </si>
  <si>
    <t>Голубева И.Н.</t>
  </si>
  <si>
    <t>3,5 - 16</t>
  </si>
  <si>
    <t>проходим, контуры ровные</t>
  </si>
  <si>
    <t xml:space="preserve">проходим, контуры ровные.  Антеградный  кровоток TIMI III. </t>
  </si>
  <si>
    <t xml:space="preserve">стеноз проксимального сегмента 40%. Стеноз прокс/3 30%.  Антеградный кровоток ближе к TIMI III  </t>
  </si>
  <si>
    <t xml:space="preserve">стенозы проксимального и среднего сегментов 30%, нестабильный субокклюзирующий стеноз в зоне "креста" ПКА, стеноз устья ЗМЖВ 30%.  Антеградный  кровоток TIMI II. </t>
  </si>
  <si>
    <t>Совместно с д/кардиологом: с учетом клинических данных, ЭКГ и КАГ рекомендована реваскуляризация ПКА</t>
  </si>
  <si>
    <t>50 ml</t>
  </si>
  <si>
    <t>20 ml</t>
  </si>
  <si>
    <t>Устье ПКА катетеризировано проводниковым катетером Launcher JR  4.0 6Fr. Коронарный проводник Whisper LS проведён в дистальный сегмент ПКА.  В зону дистального  сегмента  имплантирован стент DES Meril Evermine 3.5-16, давлением 12 атм. Постдилатация и оптимизация стента БК NC Аскиома 3.75 - 8, давлением до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</si>
</sst>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T11" sqref="T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45462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0.58333333333333337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0.59027777777777779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526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28618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46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17463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1900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3.61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530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529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533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K34" sqref="K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45462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0.59027777777777779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0.61805555555555558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2.777777777777779E-2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Голубева И.Н.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28618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46</v>
      </c>
      <c r="H18" s="39"/>
    </row>
    <row r="19" spans="1:8" ht="14.45" customHeight="1">
      <c r="A19" s="15" t="s">
        <v>12</v>
      </c>
      <c r="B19" s="68">
        <f>КАГ!B14</f>
        <v>17463</v>
      </c>
      <c r="C19" s="69"/>
      <c r="D19" s="69"/>
      <c r="E19" s="69"/>
      <c r="F19" s="69"/>
      <c r="G19" s="165" t="s">
        <v>400</v>
      </c>
      <c r="H19" s="180" t="str">
        <f>КАГ!H15</f>
        <v>06:42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1900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3.61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534</v>
      </c>
      <c r="C40" s="120"/>
      <c r="D40" s="245" t="s">
        <v>401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21" sqref="I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45462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Голубева И.Н.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28618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46</v>
      </c>
    </row>
    <row r="7" spans="1:4">
      <c r="A7" s="38"/>
      <c r="C7" s="101" t="s">
        <v>12</v>
      </c>
      <c r="D7" s="103">
        <f>КАГ!$B$14</f>
        <v>17463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45462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362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521</v>
      </c>
      <c r="C16" s="135" t="s">
        <v>527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517</v>
      </c>
      <c r="C17" s="135" t="s">
        <v>422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Whisper MS</v>
      </c>
      <c r="U2" s="115" t="str">
        <f>IFERROR(INDEX(Расходка[Наименование расходного материала],MATCH(Расходка[[#This Row],[№]],Поиск_расходки[Индекс4],0)),"")</f>
        <v>Meril Evermine50™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Whisper MS</v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Winn 200T</v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>Shunmei</v>
      </c>
      <c r="X51" s="115" t="str">
        <f>IFERROR(INDEX(Расходка[Наименование расходного материала],MATCH(Расходка[[#This Row],[№]],Поиск_расходки[Индекс7],0)),"")</f>
        <v>Shunmei</v>
      </c>
      <c r="Y51" s="115" t="str">
        <f>IFERROR(INDEX(Расходка[Наименование расходного материала],MATCH(Расходка[[#This Row],[№]],Поиск_расходки[Индекс8],0)),"")</f>
        <v>Shunmei</v>
      </c>
      <c r="Z51" s="115" t="str">
        <f>IFERROR(INDEX(Расходка[Наименование расходного материала],MATCH(Расходка[[#This Row],[№]],Поиск_расходки[Индекс9],0)),"")</f>
        <v>Shunmei</v>
      </c>
      <c r="AA51" s="115" t="str">
        <f>IFERROR(INDEX(Расходка[Наименование расходного материала],MATCH(Расходка[[#This Row],[№]],Поиск_расходки[Индекс10],0)),"")</f>
        <v>Shunmei</v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BMS, Integtity</v>
      </c>
      <c r="X52" s="115" t="str">
        <f>IFERROR(INDEX(Расходка[Наименование расходного материала],MATCH(Расходка[[#This Row],[№]],Поиск_расходки[Индекс7],0)),"")</f>
        <v>BMS, Integtity</v>
      </c>
      <c r="Y52" s="115" t="str">
        <f>IFERROR(INDEX(Расходка[Наименование расходного материала],MATCH(Расходка[[#This Row],[№]],Поиск_расходки[Индекс8],0)),"")</f>
        <v>BMS, Integtity</v>
      </c>
      <c r="Z52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2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DES, Calipso</v>
      </c>
      <c r="X53" s="115" t="str">
        <f>IFERROR(INDEX(Расходка[Наименование расходного материала],MATCH(Расходка[[#This Row],[№]],Поиск_расходки[Индекс7],0)),"")</f>
        <v>DES, Calipso</v>
      </c>
      <c r="Y53" s="115" t="str">
        <f>IFERROR(INDEX(Расходка[Наименование расходного материала],MATCH(Расходка[[#This Row],[№]],Поиск_расходки[Индекс8],0)),"")</f>
        <v>DES, Calipso</v>
      </c>
      <c r="Z53" s="115" t="str">
        <f>IFERROR(INDEX(Расходка[Наименование расходного материала],MATCH(Расходка[[#This Row],[№]],Поиск_расходки[Индекс9],0)),"")</f>
        <v>DES, Calipso</v>
      </c>
      <c r="AA53" s="115" t="str">
        <f>IFERROR(INDEX(Расходка[Наименование расходного материала],MATCH(Расходка[[#This Row],[№]],Поиск_расходки[Индекс10],0)),"")</f>
        <v>DES, Calipso</v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DES, NanoMed</v>
      </c>
      <c r="X54" s="115" t="str">
        <f>IFERROR(INDEX(Расходка[Наименование расходного материала],MATCH(Расходка[[#This Row],[№]],Поиск_расходки[Индекс7],0)),"")</f>
        <v>DES, NanoMed</v>
      </c>
      <c r="Y54" s="115" t="str">
        <f>IFERROR(INDEX(Расходка[Наименование расходного материала],MATCH(Расходка[[#This Row],[№]],Поиск_расходки[Индекс8],0)),"")</f>
        <v>DES, NanoMed</v>
      </c>
      <c r="Z54" s="115" t="str">
        <f>IFERROR(INDEX(Расходка[Наименование расходного материала],MATCH(Расходка[[#This Row],[№]],Поиск_расходки[Индекс9],0)),"")</f>
        <v>DES, NanoMed</v>
      </c>
      <c r="AA54" s="115" t="str">
        <f>IFERROR(INDEX(Расходка[Наименование расходного материала],MATCH(Расходка[[#This Row],[№]],Поиск_расходки[Индекс10],0)),"")</f>
        <v>DES, NanoMed</v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5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5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5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6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6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6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6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Firehawk</v>
      </c>
      <c r="X57" s="115" t="str">
        <f>IFERROR(INDEX(Расходка[Наименование расходного материала],MATCH(Расходка[[#This Row],[№]],Поиск_расходки[Индекс7],0)),"")</f>
        <v>DES, Firehawk</v>
      </c>
      <c r="Y57" s="115" t="str">
        <f>IFERROR(INDEX(Расходка[Наименование расходного материала],MATCH(Расходка[[#This Row],[№]],Поиск_расходки[Индекс8],0)),"")</f>
        <v>DES, Firehawk</v>
      </c>
      <c r="Z57" s="115" t="str">
        <f>IFERROR(INDEX(Расходка[Наименование расходного материала],MATCH(Расходка[[#This Row],[№]],Поиск_расходки[Индекс9],0)),"")</f>
        <v>DES, Firehawk</v>
      </c>
      <c r="AA57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8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8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59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59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59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59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1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0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0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0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0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1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1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1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1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2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2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2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3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3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3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7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1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2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2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2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4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4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4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4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2024-06-19T11:58:50Z</cp:lastPrinted>
  <dcterms:created xsi:type="dcterms:W3CDTF">2015-06-05T18:19:34Z</dcterms:created>
  <dcterms:modified xsi:type="dcterms:W3CDTF">2024-06-19T12:00:47Z</dcterms:modified>
</cp:coreProperties>
</file>