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O56" i="1"/>
  <c r="O57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8" i="1" l="1"/>
  <c r="O59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60" i="1" l="1"/>
  <c r="P18" i="1"/>
  <c r="E67" i="1"/>
  <c r="AD62" i="1"/>
  <c r="Q63" i="1"/>
  <c r="Q64" i="1" s="1"/>
  <c r="Q65" i="1" s="1"/>
  <c r="Q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7" i="1" l="1"/>
  <c r="O68" i="1" s="1"/>
  <c r="O66" i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O74" i="1" l="1"/>
  <c r="AB74" i="1" s="1"/>
  <c r="O73" i="1"/>
  <c r="AB73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P26" i="1" l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U43" i="1" s="1"/>
  <c r="F74" i="1"/>
  <c r="S74" i="1" s="1"/>
  <c r="U68" i="1"/>
  <c r="U59" i="1"/>
  <c r="U58" i="1"/>
  <c r="U44" i="1"/>
  <c r="U41" i="1"/>
  <c r="U51" i="1"/>
  <c r="U39" i="1"/>
  <c r="U40" i="1"/>
  <c r="U60" i="1"/>
  <c r="U56" i="1"/>
  <c r="U54" i="1"/>
  <c r="U47" i="1"/>
  <c r="U61" i="1"/>
  <c r="U46" i="1"/>
  <c r="U45" i="1"/>
  <c r="U55" i="1"/>
  <c r="U42" i="1"/>
  <c r="U64" i="1"/>
  <c r="U69" i="1"/>
  <c r="U57" i="1"/>
  <c r="U52" i="1"/>
  <c r="U66" i="1"/>
  <c r="U70" i="1"/>
  <c r="U72" i="1"/>
  <c r="U73" i="1"/>
  <c r="P31" i="1"/>
  <c r="AC31" i="1"/>
  <c r="AC30" i="1"/>
  <c r="I72" i="1"/>
  <c r="J72" i="1"/>
  <c r="S72" i="1"/>
  <c r="S44" i="1"/>
  <c r="S70" i="1"/>
  <c r="S56" i="1"/>
  <c r="S61" i="1"/>
  <c r="S55" i="1"/>
  <c r="S48" i="1"/>
  <c r="S67" i="1"/>
  <c r="S7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52" i="1" l="1"/>
  <c r="S65" i="1"/>
  <c r="S45" i="1"/>
  <c r="S41" i="1"/>
  <c r="S51" i="1"/>
  <c r="S47" i="1"/>
  <c r="S64" i="1"/>
  <c r="S60" i="1"/>
  <c r="S66" i="1"/>
  <c r="U65" i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I74" i="1"/>
  <c r="V66" i="1" s="1"/>
  <c r="V60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V53" i="1" l="1"/>
  <c r="V56" i="1"/>
  <c r="V41" i="1"/>
  <c r="V39" i="1"/>
  <c r="W50" i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AC34" i="1"/>
  <c r="P34" i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K74" i="1"/>
  <c r="X30" i="1" s="1"/>
  <c r="P38" i="1"/>
  <c r="AC38" i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N68" i="1"/>
  <c r="G62" i="1"/>
  <c r="G63" i="1" s="1"/>
  <c r="M51" i="1"/>
  <c r="M52" i="1" s="1"/>
  <c r="M53" i="1" s="1"/>
  <c r="L50" i="1"/>
  <c r="X35" i="1" l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4" i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A2" i="1" l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AC51" i="1" s="1"/>
  <c r="N72" i="1"/>
  <c r="N73" i="1" s="1"/>
  <c r="L67" i="1"/>
  <c r="M61" i="1"/>
  <c r="T6" i="1" l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A44" i="1" s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3" i="1" l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<sst xmlns="http://schemas.openxmlformats.org/spreadsheetml/2006/main" count="883" uniqueCount="535">
  <si>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</si>
  <si>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</si>
  <si>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</si>
  <si>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</si>
  <si>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</si>
  <si>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</si>
  <si>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</si>
  <si>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</si>
  <si>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</si>
  <si>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</si>
  <si>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</si>
  <si>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</si>
  <si>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</si>
  <si>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</si>
  <si>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</si>
  <si>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</si>
  <si>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</si>
  <si>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</si>
  <si>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</si>
  <si>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</si>
  <si>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</si>
  <si>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</si>
  <si>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</si>
  <si>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</si>
  <si>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</si>
  <si>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</si>
  <si>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</si>
  <si>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</si>
  <si>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</si>
  <si>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</si>
  <si>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</si>
  <si>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</si>
  <si>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</si>
  <si>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</si>
  <si>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</si>
  <si>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</si>
  <si>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</si>
  <si>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</si>
  <si>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</si>
  <si>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</si>
  <si>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</si>
  <si>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</si>
  <si>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</si>
  <si>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</si>
  <si>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</si>
  <si>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</si>
  <si>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</si>
  <si>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</si>
  <si>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</si>
  <si>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</si>
  <si>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</si>
  <si>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</si>
  <si>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</si>
  <si>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</si>
  <si>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</si>
  <si>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</si>
  <si>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</si>
  <si>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</si>
  <si>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</si>
  <si>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</si>
  <si>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</si>
  <si>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</si>
  <si>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</si>
  <si>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</si>
  <si>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</si>
  <si>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</si>
  <si>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</si>
  <si>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</si>
  <si>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</si>
  <si>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</si>
  <si>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</si>
  <si>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</si>
  <si>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</si>
  <si>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</si>
  <si>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</si>
  <si>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</si>
  <si>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</si>
  <si>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</si>
  <si>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</si>
  <si>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</si>
  <si>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</si>
  <si>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</si>
  <si>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</si>
  <si>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</si>
  <si>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</si>
  <si>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</si>
  <si>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</si>
  <si>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</si>
  <si>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</si>
  <si>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</si>
  <si>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</si>
  <si>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</si>
  <si>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</si>
  <si>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</si>
  <si>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</si>
  <si>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</si>
  <si>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</si>
  <si>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</si>
  <si>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</si>
  <si>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</si>
  <si>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</si>
  <si>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</si>
  <si>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</si>
  <si>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</si>
  <si>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</si>
  <si>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</si>
  <si>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</si>
  <si>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</si>
  <si>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</si>
  <si>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</si>
  <si>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</si>
  <si>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</si>
  <si>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</si>
  <si>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</si>
  <si>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</si>
  <si>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</si>
  <si>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</si>
  <si>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</si>
  <si>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</si>
  <si>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</si>
  <si>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</si>
  <si>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</si>
  <si>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</si>
  <si>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</si>
  <si>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</si>
  <si>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</si>
  <si>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</si>
  <si>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</si>
  <si>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</si>
  <si>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</si>
  <si>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</si>
  <si>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</si>
  <si>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</si>
  <si>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</si>
  <si>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</si>
  <si>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</si>
  <si>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</si>
  <si>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</si>
  <si>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</si>
  <si>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</si>
  <si>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</si>
  <si>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</si>
  <si>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</si>
  <si>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</si>
  <si>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</si>
  <si>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</si>
  <si>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</si>
  <si>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</si>
  <si>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</si>
  <si>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</si>
  <si>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</si>
  <si>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</si>
  <si>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</si>
  <si>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</si>
  <si>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</si>
  <si>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</si>
  <si>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</si>
  <si>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</si>
  <si>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</si>
  <si>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</si>
  <si>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</si>
  <si>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</si>
  <si>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</si>
  <si>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</si>
  <si>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</si>
  <si>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</si>
  <si>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</si>
  <si>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</si>
  <si>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</si>
  <si>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</si>
  <si>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</si>
  <si>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</si>
  <si>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</si>
  <si>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</si>
  <si>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</si>
  <si>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</si>
  <si>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</si>
  <si>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</si>
  <si>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</si>
  <si>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</si>
  <si>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</si>
  <si>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</si>
  <si>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</si>
  <si>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</si>
  <si>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</si>
  <si>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</si>
  <si>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</si>
  <si>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</si>
  <si>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</si>
  <si>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</si>
  <si>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</si>
  <si>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</si>
  <si>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</si>
  <si>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</si>
  <si>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</si>
  <si>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</si>
  <si>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</si>
  <si>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</si>
  <si>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</si>
  <si>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</si>
  <si>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</si>
  <si>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</si>
  <si>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</si>
  <si>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</si>
  <si>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</si>
  <si>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</si>
  <si>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</si>
  <si>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</si>
  <si>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</si>
  <si>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</si>
  <si>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</si>
  <si>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</si>
  <si>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</si>
  <si>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</si>
  <si>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</si>
  <si>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</si>
  <si>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</si>
  <si>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</si>
  <si>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</si>
  <si>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</si>
  <si>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</si>
  <si>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</si>
  <si>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</si>
  <si>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</si>
  <si>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</si>
  <si>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</si>
  <si>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</si>
  <si>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</si>
  <si>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</si>
  <si>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</si>
  <si>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</si>
  <si>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</si>
  <si>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</si>
  <si>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</si>
  <si>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</si>
  <si>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</si>
  <si>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</si>
  <si>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</si>
  <si>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</si>
  <si>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</si>
  <si>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</si>
  <si>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</si>
  <si>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</si>
  <si>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</si>
  <si>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</si>
  <si>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</si>
  <si>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</si>
  <si>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</si>
  <si>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</si>
  <si>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</si>
  <si>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</si>
  <si>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</si>
  <si>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</si>
  <si>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</si>
  <si>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</si>
  <si>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</si>
  <si>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</si>
  <si>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</si>
  <si>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</si>
  <si>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</si>
  <si>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</si>
  <si>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</si>
  <si>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</si>
  <si>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</si>
  <si>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</si>
  <si>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</si>
  <si>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</si>
  <si>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</si>
  <si>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</si>
  <si>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</si>
  <si>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</si>
  <si>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</si>
  <si>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</si>
  <si>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</si>
  <si>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</si>
  <si>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</si>
  <si>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</si>
  <si>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</si>
  <si>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</si>
  <si>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</si>
  <si>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</si>
  <si>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</si>
  <si>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</si>
  <si>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</si>
  <si>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</si>
  <si>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</si>
  <si>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</si>
  <si>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</si>
  <si>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</si>
  <si>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</si>
  <si>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</si>
  <si>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</si>
  <si>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</si>
  <si>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</si>
  <si>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</si>
  <si>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</si>
  <si>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</si>
  <si>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</si>
  <si>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</si>
  <si>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</si>
  <si>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</si>
  <si>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</si>
  <si>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</si>
  <si>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</si>
  <si>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</si>
  <si>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</si>
  <si>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</si>
  <si>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</si>
  <si>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</si>
  <si>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</si>
  <si>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</si>
  <si>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</si>
  <si>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</si>
  <si>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</si>
  <si>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</si>
  <si>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</si>
  <si>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</si>
  <si>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</si>
  <si>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</si>
  <si>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</si>
  <si>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</si>
  <si>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</si>
  <si>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</si>
  <si>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</si>
  <si>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</si>
  <si>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</si>
  <si>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</si>
  <si>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</si>
  <si>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</si>
  <si>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</si>
  <si>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</si>
  <si>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</si>
  <si>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</si>
  <si>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</si>
  <si>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</si>
  <si>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</si>
  <si>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</si>
  <si>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</si>
  <si>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</si>
  <si>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</si>
  <si>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</si>
  <si>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</si>
  <si>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</si>
  <si>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</si>
  <si>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</si>
  <si>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</si>
  <si>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</si>
  <si>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</si>
  <si>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</si>
  <si>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</si>
  <si>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</si>
  <si>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</si>
  <si>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</si>
  <si>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</si>
  <si>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</si>
  <si>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</si>
  <si>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</si>
  <si>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</si>
  <si>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</si>
  <si>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</si>
  <si>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</si>
  <si>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</si>
  <si>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</si>
  <si>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</si>
  <si>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</si>
  <si>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</si>
  <si>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</si>
  <si>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</si>
  <si>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</si>
  <si>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</si>
  <si>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</si>
  <si>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</si>
  <si>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</si>
  <si>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</si>
  <si>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</si>
  <si>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</si>
  <si>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</si>
  <si>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</si>
  <si>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</si>
  <si>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</si>
  <si>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</si>
  <si>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</si>
  <si>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</si>
  <si>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</si>
  <si>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</si>
  <si>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</si>
  <si>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</si>
  <si>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</si>
  <si>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</si>
  <si>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</si>
  <si>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</si>
  <si>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</si>
  <si>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</si>
  <si>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</si>
  <si>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</si>
  <si>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</si>
  <si>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</si>
  <si>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</si>
  <si>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</si>
  <si>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</si>
  <si>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</si>
  <si>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</si>
  <si>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</si>
  <si>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</si>
  <si>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</si>
  <si>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</si>
  <si>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</si>
  <si>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</si>
  <si>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</si>
  <si>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</si>
  <si>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</si>
  <si>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</si>
  <si>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</si>
  <si>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</si>
  <si>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</si>
  <si>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</si>
  <si>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</si>
  <si>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</si>
  <si>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</si>
  <si>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</si>
  <si>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</si>
  <si>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</si>
  <si>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</si>
  <si>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</si>
  <si>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</si>
  <si>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</si>
  <si>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</si>
  <si>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</si>
  <si>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</si>
  <si>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</si>
  <si>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</si>
  <si>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</si>
  <si>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</si>
  <si>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</si>
  <si>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</si>
  <si>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</si>
  <si>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</si>
  <si>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</si>
  <si>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</si>
  <si>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</si>
  <si>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</si>
  <si>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</si>
  <si>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</si>
  <si>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</si>
  <si>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</si>
  <si>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</si>
  <si>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</si>
  <si>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</si>
  <si>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</si>
  <si>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</si>
  <si>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</si>
  <si>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</si>
  <si>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</si>
  <si>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</si>
  <si>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</si>
  <si>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</si>
  <si>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</si>
  <si>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</si>
  <si>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</si>
  <si>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</si>
  <si>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</si>
  <si>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</si>
  <si>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</si>
  <si>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</si>
  <si>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</si>
  <si>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</si>
  <si>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</si>
  <si>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</si>
  <si>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</si>
  <si>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</si>
  <si>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</si>
  <si>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</si>
  <si>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</si>
  <si>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</si>
  <si>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</si>
  <si>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</si>
  <si>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</si>
  <si>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</si>
  <si>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</si>
  <si>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</si>
  <si>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</si>
  <si>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</si>
  <si>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</si>
  <si>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</si>
  <si>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</si>
  <si>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</si>
  <si>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</si>
  <si>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</si>
  <si>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</si>
  <si>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</si>
  <si>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</si>
  <si>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</si>
  <si>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</si>
  <si>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</si>
  <si>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</si>
  <si>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</si>
  <si>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</si>
  <si>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</si>
  <si>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</si>
  <si>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</si>
  <si>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</si>
  <si>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</si>
  <si>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</si>
  <si>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</si>
  <si>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</si>
  <si>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</si>
  <si>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</si>
  <si>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</si>
  <si>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</si>
  <si>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</si>
  <si>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</si>
  <si>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</si>
  <si>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</si>
  <si>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</si>
  <si>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</si>
  <si>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</si>
  <si>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</si>
  <si>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</si>
  <si>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</si>
  <si>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</si>
  <si>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</si>
  <si>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</si>
  <si>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</si>
  <si>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</si>
  <si>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08:24</t>
  </si>
  <si>
    <t>Кочарский А.В.</t>
  </si>
  <si>
    <t>4,0 - 32</t>
  </si>
  <si>
    <t xml:space="preserve">Совместно с д/кардиологом + консультация по телефону с зав.отд РХМДиЛ Карчевским Д.В с учетом клинических данных, ЭКГ и КАГ принято решение в пользу стентирования ПНА </t>
  </si>
  <si>
    <t>50 ml</t>
  </si>
  <si>
    <t>Контроль места пункции, повязка  на руке до 8 ч(пациент после ТЛТ). 2) С Учётом тяжёлого трехсосодистого  характера поражения коронарных артерии рекомендована консультация кардиохирурга с целью решения  вопроса КШ.</t>
  </si>
  <si>
    <t xml:space="preserve">кальцинированный эксцентричный  стеноз устья не менее 70% (крупная устьевая АТБ), аневризматическое расширение проксимального сегмента до 6,5 мм, окклюзия на уровне среднего сегмента. Антеградный  кровоток по крупной и ПНА ДВ  - TIMI 0. </t>
  </si>
  <si>
    <t>Устье ствола ЛКА  катетеризировано проводниковым катетером Launcher EBU  3.5 6Fr. Коронарный проводник whisper ls проведён в дистальный сегмент ПНА.  Реканализаця артерии выполнена аспирационным катером Hunter (получены фрагменты тромба). На контольных съёмках определяется крайне нестабильный стеноз среднего сегмента. Принято решение в пользу стентирования ПНА. В зону среднего сегмента с полным покрытием нестабильного стеноза среднего сегмента ПНА имплантирован  DES Evermine50  4,0-32 мм, давлением 12 атм.   Постдилатация стента на всем протяжении БК NC Аксиома 4.5-8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и  ДВ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</si>
  <si>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 xml:space="preserve">стеноз проксимального сегмента 70%. Антеградный  кровоток TIMI III. </t>
  </si>
  <si>
    <t>эксцентричный стеноз устья 40%</t>
  </si>
  <si>
    <t xml:space="preserve">артерия крупная. Стенозы проксимального, среднего и дистального  сегметов  40%,   Антеградный  кровоток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</si>
</sst>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K30" sqref="K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45454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0.71875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0.72361111111111109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3" t="s">
        <v>525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24501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57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16731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524</v>
      </c>
    </row>
    <row r="16" spans="1:8" ht="15.6" customHeight="1">
      <c r="A16" s="15" t="s">
        <v>106</v>
      </c>
      <c r="B16" s="19" t="s">
        <v>486</v>
      </c>
      <c r="D16" s="36"/>
      <c r="E16" s="36"/>
      <c r="F16" s="36"/>
      <c r="G16" s="166" t="s">
        <v>402</v>
      </c>
      <c r="H16" s="164">
        <v>7190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13.661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533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530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532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534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527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L26" sqref="L2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45454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0.72361111111111109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0.76388888888888884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4.0277777777777746E-2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Кочарский А.В.</v>
      </c>
      <c r="C16" s="200">
        <f>LEN(КАГ!B11)</f>
        <v>14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24501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57</v>
      </c>
      <c r="H18" s="39"/>
    </row>
    <row r="19" spans="1:8" ht="14.45" customHeight="1">
      <c r="A19" s="15" t="s">
        <v>12</v>
      </c>
      <c r="B19" s="68">
        <f>КАГ!B14</f>
        <v>16731</v>
      </c>
      <c r="C19" s="69"/>
      <c r="D19" s="69"/>
      <c r="E19" s="69"/>
      <c r="F19" s="69"/>
      <c r="G19" s="165" t="s">
        <v>400</v>
      </c>
      <c r="H19" s="180" t="str">
        <f>КАГ!H15</f>
        <v>08:24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7190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389</v>
      </c>
      <c r="H21" s="168">
        <f>КАГ!H17</f>
        <v>13.661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0.72986111111111107</v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531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528</v>
      </c>
      <c r="C40" s="120"/>
      <c r="D40" s="251" t="s">
        <v>529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372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3" sqref="J1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45454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Кочарский А.В.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24501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57</v>
      </c>
    </row>
    <row r="7" spans="1:4">
      <c r="A7" s="38"/>
      <c r="C7" s="101" t="s">
        <v>12</v>
      </c>
      <c r="D7" s="103">
        <f>КАГ!$B$14</f>
        <v>16731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45454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362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4" t="s">
        <v>310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520</v>
      </c>
      <c r="C17" s="135" t="s">
        <v>526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516</v>
      </c>
      <c r="C18" s="135" t="s">
        <v>429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49" sqref="C4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Whisper MS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512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510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521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>Shunmei</v>
      </c>
      <c r="Y51" s="115" t="str">
        <f>IFERROR(INDEX(Расходка[Наименование расходного материала],MATCH(Расходка[[#This Row],[№]],Поиск_расходки[Индекс8],0)),"")</f>
        <v>Shunmei</v>
      </c>
      <c r="Z51" s="115" t="str">
        <f>IFERROR(INDEX(Расходка[Наименование расходного материала],MATCH(Расходка[[#This Row],[№]],Поиск_расходки[Индекс9],0)),"")</f>
        <v>Shunmei</v>
      </c>
      <c r="AA51" s="115" t="str">
        <f>IFERROR(INDEX(Расходка[Наименование расходного материала],MATCH(Расходка[[#This Row],[№]],Поиск_расходки[Индекс10],0)),"")</f>
        <v>Shunmei</v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446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BMS, Integtity</v>
      </c>
      <c r="Y52" s="115" t="str">
        <f>IFERROR(INDEX(Расходка[Наименование расходного материала],MATCH(Расходка[[#This Row],[№]],Поиск_расходки[Индекс8],0)),"")</f>
        <v>BMS, Integtity</v>
      </c>
      <c r="Z52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57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DES, Calipso</v>
      </c>
      <c r="Y53" s="115" t="str">
        <f>IFERROR(INDEX(Расходка[Наименование расходного материала],MATCH(Расходка[[#This Row],[№]],Поиск_расходки[Индекс8],0)),"")</f>
        <v>DES, Calipso</v>
      </c>
      <c r="Z53" s="115" t="str">
        <f>IFERROR(INDEX(Расходка[Наименование расходного материала],MATCH(Расходка[[#This Row],[№]],Поиск_расходки[Индекс9],0)),"")</f>
        <v>DES, Calipso</v>
      </c>
      <c r="AA53" s="115" t="str">
        <f>IFERROR(INDEX(Расходка[Наименование расходного материала],MATCH(Расходка[[#This Row],[№]],Поиск_расходки[Индекс10],0)),"")</f>
        <v>DES, Calipso</v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NanoMed</v>
      </c>
      <c r="Y54" s="115" t="str">
        <f>IFERROR(INDEX(Расходка[Наименование расходного материала],MATCH(Расходка[[#This Row],[№]],Поиск_расходки[Индекс8],0)),"")</f>
        <v>DES, NanoMed</v>
      </c>
      <c r="Z54" s="115" t="str">
        <f>IFERROR(INDEX(Расходка[Наименование расходного материала],MATCH(Расходка[[#This Row],[№]],Поиск_расходки[Индекс9],0)),"")</f>
        <v>DES, NanoMed</v>
      </c>
      <c r="AA54" s="115" t="str">
        <f>IFERROR(INDEX(Расходка[Наименование расходного материала],MATCH(Расходка[[#This Row],[№]],Поиск_расходки[Индекс10],0)),"")</f>
        <v>DES, NanoMed</v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30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5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6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s="161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Firehawk</v>
      </c>
      <c r="Y57" s="115" t="str">
        <f>IFERROR(INDEX(Расходка[Наименование расходного материала],MATCH(Расходка[[#This Row],[№]],Поиск_расходки[Индекс8],0)),"")</f>
        <v>DES, Firehawk</v>
      </c>
      <c r="Z57" s="115" t="str">
        <f>IFERROR(INDEX(Расходка[Наименование расходного материала],MATCH(Расходка[[#This Row],[№]],Поиск_расходки[Индекс9],0)),"")</f>
        <v>DES, Firehawk</v>
      </c>
      <c r="AA57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8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519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59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59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59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520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1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0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0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0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0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0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455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1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1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1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2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2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2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456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3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3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1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328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7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7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329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335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330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331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341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2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2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2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340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420</v>
      </c>
    </row>
    <row r="74" spans="1:33">
      <c r="A74">
        <v>73</v>
      </c>
      <c r="B74" t="s">
        <v>301</v>
      </c>
      <c r="C74" s="1" t="s">
        <v>332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4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4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4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4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466</v>
      </c>
    </row>
    <row r="75" spans="1:33"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0</v>
      </c>
      <c r="P75" s="197">
        <f>IF(ISNUMBER(SEARCH('Карта учёта'!$B$24,Расходка[[#This Row],[Наименование расходного материала]])),MAX($P$1:P74)+1,0)</f>
        <v>0</v>
      </c>
      <c r="Q75" s="197">
        <f>IF(ISNUMBER(SEARCH('Карта учёта'!$B$25,Расходка[[#This Row],[Наименование расходного материала]])),MAX($Q$1:Q74)+1,0)</f>
        <v>0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/>
      </c>
      <c r="AC75" s="198" t="str">
        <f>IFERROR(INDEX(Расходка[Наименование расходного материала],MATCH(Расходка[[#This Row],[№]],Поиск_расходки[Индекс12],0)),"")</f>
        <v/>
      </c>
      <c r="AD75" s="198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48" sqref="C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2024-06-11T16:06:36Z</cp:lastPrinted>
  <dcterms:created xsi:type="dcterms:W3CDTF">2015-06-05T18:19:34Z</dcterms:created>
  <dcterms:modified xsi:type="dcterms:W3CDTF">2024-06-11T16:06:45Z</dcterms:modified>
</cp:coreProperties>
</file>